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4235" windowHeight="6915"/>
  </bookViews>
  <sheets>
    <sheet name="ar_c4h10 10%" sheetId="1" r:id="rId1"/>
    <sheet name="he_c4h10 10%" sheetId="2" r:id="rId2"/>
    <sheet name="He_co2 10%" sheetId="3" r:id="rId3"/>
  </sheets>
  <externalReferences>
    <externalReference r:id="rId4"/>
  </externalReferences>
  <definedNames>
    <definedName name="_xlnm.Print_Area" localSheetId="0">'ar_c4h10 10%'!$A$1:$N$48</definedName>
    <definedName name="_xlnm.Print_Area" localSheetId="1">'he_c4h10 10%'!$A$1:$N$48</definedName>
    <definedName name="_xlnm.Print_Area" localSheetId="2">'He_co2 10%'!$A$1:$N$47</definedName>
  </definedNames>
  <calcPr calcId="125725"/>
</workbook>
</file>

<file path=xl/calcChain.xml><?xml version="1.0" encoding="utf-8"?>
<calcChain xmlns="http://schemas.openxmlformats.org/spreadsheetml/2006/main">
  <c r="C44" i="3"/>
  <c r="D44" s="1"/>
  <c r="E44" s="1"/>
  <c r="C43"/>
  <c r="D43" s="1"/>
  <c r="E43" s="1"/>
  <c r="D42"/>
  <c r="E42" s="1"/>
  <c r="C42"/>
  <c r="C41"/>
  <c r="D41" s="1"/>
  <c r="E41" s="1"/>
  <c r="D40"/>
  <c r="E40" s="1"/>
  <c r="C40"/>
  <c r="C39"/>
  <c r="D39" s="1"/>
  <c r="E39" s="1"/>
  <c r="D38"/>
  <c r="E38" s="1"/>
  <c r="C38"/>
  <c r="C37"/>
  <c r="D37" s="1"/>
  <c r="E37" s="1"/>
  <c r="D36"/>
  <c r="E36" s="1"/>
  <c r="C36"/>
  <c r="B34"/>
  <c r="K27"/>
  <c r="L27" s="1"/>
  <c r="J27"/>
  <c r="L26"/>
  <c r="K26"/>
  <c r="J26"/>
  <c r="K25"/>
  <c r="L25" s="1"/>
  <c r="J25"/>
  <c r="L24"/>
  <c r="K24"/>
  <c r="J24"/>
  <c r="K23"/>
  <c r="L23" s="1"/>
  <c r="J23"/>
  <c r="L22"/>
  <c r="K22"/>
  <c r="J22"/>
  <c r="K21"/>
  <c r="L21" s="1"/>
  <c r="J21"/>
  <c r="L17"/>
  <c r="K17"/>
  <c r="J17"/>
  <c r="K16"/>
  <c r="L16" s="1"/>
  <c r="J16"/>
  <c r="L15"/>
  <c r="K15"/>
  <c r="J15"/>
  <c r="K14"/>
  <c r="L14" s="1"/>
  <c r="J14"/>
  <c r="L13"/>
  <c r="K13"/>
  <c r="J13"/>
  <c r="K12"/>
  <c r="L12" s="1"/>
  <c r="J12"/>
  <c r="L11"/>
  <c r="K11"/>
  <c r="J11"/>
  <c r="K29" i="2" l="1"/>
  <c r="L29" s="1"/>
  <c r="J29"/>
  <c r="L28"/>
  <c r="K28"/>
  <c r="J28"/>
  <c r="K27"/>
  <c r="L27" s="1"/>
  <c r="J27"/>
  <c r="K26"/>
  <c r="L26" s="1"/>
  <c r="J26"/>
  <c r="K25"/>
  <c r="L25" s="1"/>
  <c r="J25"/>
  <c r="L24"/>
  <c r="K24"/>
  <c r="J24"/>
  <c r="K23"/>
  <c r="L23" s="1"/>
  <c r="J23"/>
  <c r="K22"/>
  <c r="L22" s="1"/>
  <c r="J22"/>
  <c r="K18"/>
  <c r="L18" s="1"/>
  <c r="J18"/>
  <c r="L17"/>
  <c r="K17"/>
  <c r="J17"/>
  <c r="K16"/>
  <c r="L16" s="1"/>
  <c r="J16"/>
  <c r="L15"/>
  <c r="K15"/>
  <c r="J15"/>
  <c r="K14"/>
  <c r="L14" s="1"/>
  <c r="J14"/>
  <c r="K13"/>
  <c r="L13" s="1"/>
  <c r="J13"/>
  <c r="K12"/>
  <c r="L12" s="1"/>
  <c r="J12"/>
  <c r="K11"/>
  <c r="L11" s="1"/>
  <c r="J11"/>
  <c r="J11" i="1"/>
  <c r="K11"/>
  <c r="L11" s="1"/>
  <c r="K29"/>
  <c r="L29" s="1"/>
  <c r="J29"/>
  <c r="K28"/>
  <c r="L28" s="1"/>
  <c r="J28"/>
  <c r="K27"/>
  <c r="L27" s="1"/>
  <c r="J27"/>
  <c r="K26"/>
  <c r="L26" s="1"/>
  <c r="J26"/>
  <c r="K25"/>
  <c r="L25" s="1"/>
  <c r="J25"/>
  <c r="K24"/>
  <c r="L24" s="1"/>
  <c r="J24"/>
  <c r="K23"/>
  <c r="L23" s="1"/>
  <c r="J23"/>
  <c r="K22"/>
  <c r="L22" s="1"/>
  <c r="J22"/>
  <c r="K18"/>
  <c r="L18" s="1"/>
  <c r="J18"/>
  <c r="J12" l="1"/>
  <c r="K12"/>
  <c r="L12" s="1"/>
  <c r="J13"/>
  <c r="K13"/>
  <c r="L13" s="1"/>
  <c r="J14"/>
  <c r="K14"/>
  <c r="L14" s="1"/>
  <c r="J15"/>
  <c r="K15"/>
  <c r="L15" s="1"/>
  <c r="J16"/>
  <c r="K16"/>
  <c r="L16" s="1"/>
  <c r="J17"/>
  <c r="K17"/>
  <c r="L17" s="1"/>
</calcChain>
</file>

<file path=xl/sharedStrings.xml><?xml version="1.0" encoding="utf-8"?>
<sst xmlns="http://schemas.openxmlformats.org/spreadsheetml/2006/main" count="133" uniqueCount="45">
  <si>
    <t>#</t>
  </si>
  <si>
    <t># 1-2:</t>
  </si>
  <si>
    <t># 3-4:</t>
  </si>
  <si>
    <t># 5:</t>
  </si>
  <si>
    <t># 6-7:</t>
  </si>
  <si>
    <t># 8-9:</t>
  </si>
  <si>
    <t>Gain</t>
  </si>
  <si>
    <t>T [K]</t>
  </si>
  <si>
    <t>P [Torr]</t>
  </si>
  <si>
    <t>E [v/cm]</t>
  </si>
  <si>
    <t>[v/cm/Torr]</t>
  </si>
  <si>
    <t>Town [1/cm]</t>
  </si>
  <si>
    <t>Att [1/cm]</t>
  </si>
  <si>
    <t>N</t>
  </si>
  <si>
    <t>V [V]</t>
  </si>
  <si>
    <t>w/ Penning effect</t>
  </si>
  <si>
    <t>Gas temp. [K], pressure [Torr]</t>
  </si>
  <si>
    <t>Electric field [v/cm],  [v/cm/Torr]</t>
  </si>
  <si>
    <t>Drift velocity [cm/us]</t>
  </si>
  <si>
    <t>Diffusion coeff.[sqrt(um/cm)]</t>
  </si>
  <si>
    <t>sigma =diff_coeff* sqrt(length)</t>
  </si>
  <si>
    <t>Ionization rate[1/cm]</t>
  </si>
  <si>
    <t>Attachment rate[1/cm]</t>
  </si>
  <si>
    <t>Calculated by Magboltz 8.8</t>
  </si>
  <si>
    <t>-Delocalization length = 1 um</t>
  </si>
  <si>
    <t>-Lifetime = 1 ps</t>
  </si>
  <si>
    <t>Ar+C4H10 10% 1 atm</t>
  </si>
  <si>
    <t>Ar+C4H10 10% 0.5 atm</t>
  </si>
  <si>
    <t>Default parameters for Ar were used</t>
  </si>
  <si>
    <t>-The Penning fraction = 100%</t>
  </si>
  <si>
    <t>Default parameters for He were used</t>
  </si>
  <si>
    <t>-The Penning fraction = 0%</t>
  </si>
  <si>
    <t>He+C4H10 10% 0.5 atm</t>
  </si>
  <si>
    <t>He+C4H10 10% 1 atm</t>
  </si>
  <si>
    <t>w/o Penning effect</t>
  </si>
  <si>
    <t>He+CO2 10% 1 atm</t>
  </si>
  <si>
    <t>He+CO2(10%)</t>
  </si>
  <si>
    <t>Pressure [atm]</t>
  </si>
  <si>
    <t>Eloss [MeV]</t>
  </si>
  <si>
    <t>W-value [eV]</t>
  </si>
  <si>
    <t>e- [M]</t>
  </si>
  <si>
    <t>HV [V]</t>
  </si>
  <si>
    <t>Vosc [mV]</t>
  </si>
  <si>
    <t>Vp.a. [mV]</t>
  </si>
  <si>
    <t>Ion-pairs [M]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</si>
</sst>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1" fontId="0" fillId="0" borderId="0" xfId="0" applyNumberFormat="1"/>
    <xf numFmtId="14" fontId="0" fillId="0" borderId="0" xfId="0" applyNumberFormat="1" applyAlignment="1">
      <alignment horizontal="left" vertical="center"/>
    </xf>
    <xf numFmtId="2" fontId="0" fillId="0" borderId="0" xfId="0" applyNumberFormat="1"/>
    <xf numFmtId="164" fontId="0" fillId="0" borderId="0" xfId="0" applyNumberFormat="1"/>
    <xf numFmtId="0" fontId="18" fillId="33" borderId="0" xfId="0" applyFont="1" applyFill="1" applyAlignment="1">
      <alignment horizontal="center" vertical="center"/>
    </xf>
    <xf numFmtId="2" fontId="18" fillId="33" borderId="0" xfId="0" applyNumberFormat="1" applyFont="1" applyFill="1" applyAlignment="1">
      <alignment horizontal="center" vertical="center"/>
    </xf>
    <xf numFmtId="164" fontId="18" fillId="33" borderId="0" xfId="0" applyNumberFormat="1" applyFont="1" applyFill="1" applyAlignment="1">
      <alignment horizontal="center" vertical="center"/>
    </xf>
    <xf numFmtId="0" fontId="19" fillId="34" borderId="0" xfId="0" applyFont="1" applyFill="1" applyAlignment="1">
      <alignment horizontal="center" vertical="center"/>
    </xf>
    <xf numFmtId="4" fontId="0" fillId="0" borderId="0" xfId="0" applyNumberFormat="1"/>
    <xf numFmtId="4" fontId="19" fillId="34" borderId="0" xfId="0" applyNumberFormat="1" applyFont="1" applyFill="1" applyAlignment="1">
      <alignment horizontal="center" vertical="center"/>
    </xf>
    <xf numFmtId="0" fontId="0" fillId="0" borderId="0" xfId="0" quotePrefix="1"/>
    <xf numFmtId="14" fontId="0" fillId="0" borderId="0" xfId="0" applyNumberFormat="1"/>
    <xf numFmtId="3" fontId="0" fillId="0" borderId="0" xfId="0" applyNumberFormat="1"/>
    <xf numFmtId="3" fontId="19" fillId="34" borderId="0" xfId="0" applyNumberFormat="1" applyFont="1" applyFill="1" applyAlignment="1">
      <alignment horizontal="center" vertical="center"/>
    </xf>
    <xf numFmtId="3" fontId="18" fillId="33" borderId="0" xfId="0" applyNumberFormat="1" applyFont="1" applyFill="1" applyAlignment="1">
      <alignment horizontal="center" vertical="center"/>
    </xf>
    <xf numFmtId="0" fontId="0" fillId="34" borderId="0" xfId="0" applyFill="1"/>
    <xf numFmtId="0" fontId="0" fillId="0" borderId="0" xfId="0" applyFill="1"/>
    <xf numFmtId="3" fontId="0" fillId="0" borderId="0" xfId="0" applyNumberFormat="1" applyFill="1"/>
    <xf numFmtId="14" fontId="0" fillId="0" borderId="0" xfId="0" applyNumberFormat="1" applyFill="1"/>
    <xf numFmtId="11" fontId="0" fillId="0" borderId="0" xfId="0" applyNumberFormat="1" applyFill="1"/>
    <xf numFmtId="4" fontId="0" fillId="0" borderId="0" xfId="0" applyNumberFormat="1" applyFill="1"/>
    <xf numFmtId="0" fontId="19" fillId="0" borderId="0" xfId="0" applyFont="1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Gain; Ar</a:t>
            </a:r>
            <a:r>
              <a:rPr lang="en-US" baseline="0"/>
              <a:t> + C</a:t>
            </a:r>
            <a:r>
              <a:rPr lang="en-US" baseline="-25000"/>
              <a:t>4</a:t>
            </a:r>
            <a:r>
              <a:rPr lang="en-US" baseline="0"/>
              <a:t>H</a:t>
            </a:r>
            <a:r>
              <a:rPr lang="en-US" baseline="-25000"/>
              <a:t>10</a:t>
            </a:r>
            <a:r>
              <a:rPr lang="en-US" baseline="0"/>
              <a:t> 10%, simulated values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0.5 atm</c:v>
          </c:tx>
          <c:spPr>
            <a:ln w="25400"/>
          </c:spPr>
          <c:marker>
            <c:symbol val="circle"/>
            <c:size val="5"/>
          </c:marker>
          <c:xVal>
            <c:numRef>
              <c:f>'ar_c4h10 10%'!$J$11:$J$18</c:f>
              <c:numCache>
                <c:formatCode>General</c:formatCode>
                <c:ptCount val="8"/>
                <c:pt idx="0">
                  <c:v>256</c:v>
                </c:pt>
                <c:pt idx="1">
                  <c:v>320</c:v>
                </c:pt>
                <c:pt idx="2">
                  <c:v>384</c:v>
                </c:pt>
                <c:pt idx="3">
                  <c:v>448</c:v>
                </c:pt>
                <c:pt idx="4">
                  <c:v>512</c:v>
                </c:pt>
                <c:pt idx="5">
                  <c:v>576</c:v>
                </c:pt>
                <c:pt idx="6">
                  <c:v>640</c:v>
                </c:pt>
                <c:pt idx="7">
                  <c:v>704</c:v>
                </c:pt>
              </c:numCache>
            </c:numRef>
          </c:xVal>
          <c:yVal>
            <c:numRef>
              <c:f>'ar_c4h10 10%'!$L$11:$L$18</c:f>
              <c:numCache>
                <c:formatCode>#,##0.00</c:formatCode>
                <c:ptCount val="8"/>
                <c:pt idx="0">
                  <c:v>11.431002274345129</c:v>
                </c:pt>
                <c:pt idx="1">
                  <c:v>44.188528980295175</c:v>
                </c:pt>
                <c:pt idx="2">
                  <c:v>180.47810317777927</c:v>
                </c:pt>
                <c:pt idx="3">
                  <c:v>815.57853742398152</c:v>
                </c:pt>
                <c:pt idx="4">
                  <c:v>3560.2430034867584</c:v>
                </c:pt>
                <c:pt idx="5">
                  <c:v>19435.411051543226</c:v>
                </c:pt>
                <c:pt idx="6">
                  <c:v>92630.520512272909</c:v>
                </c:pt>
                <c:pt idx="7">
                  <c:v>429887.60858717823</c:v>
                </c:pt>
              </c:numCache>
            </c:numRef>
          </c:yVal>
        </c:ser>
        <c:ser>
          <c:idx val="2"/>
          <c:order val="1"/>
          <c:tx>
            <c:v>1.0 atm</c:v>
          </c:tx>
          <c:spPr>
            <a:ln w="25400"/>
          </c:spPr>
          <c:marker>
            <c:symbol val="circle"/>
            <c:size val="5"/>
          </c:marker>
          <c:xVal>
            <c:numRef>
              <c:f>'ar_c4h10 10%'!$J$22:$J$29</c:f>
              <c:numCache>
                <c:formatCode>General</c:formatCode>
                <c:ptCount val="8"/>
                <c:pt idx="0">
                  <c:v>256</c:v>
                </c:pt>
                <c:pt idx="1">
                  <c:v>320</c:v>
                </c:pt>
                <c:pt idx="2">
                  <c:v>384</c:v>
                </c:pt>
                <c:pt idx="3">
                  <c:v>448</c:v>
                </c:pt>
                <c:pt idx="4">
                  <c:v>512</c:v>
                </c:pt>
                <c:pt idx="5">
                  <c:v>576</c:v>
                </c:pt>
                <c:pt idx="6">
                  <c:v>640</c:v>
                </c:pt>
                <c:pt idx="7">
                  <c:v>704</c:v>
                </c:pt>
              </c:numCache>
            </c:numRef>
          </c:xVal>
          <c:yVal>
            <c:numRef>
              <c:f>'ar_c4h10 10%'!$L$22:$L$29</c:f>
              <c:numCache>
                <c:formatCode>#,##0.00</c:formatCode>
                <c:ptCount val="8"/>
                <c:pt idx="0">
                  <c:v>2.7716018032646152</c:v>
                </c:pt>
                <c:pt idx="1">
                  <c:v>5.819115977853528</c:v>
                </c:pt>
                <c:pt idx="2">
                  <c:v>15.089990578505898</c:v>
                </c:pt>
                <c:pt idx="3">
                  <c:v>43.066076831605628</c:v>
                </c:pt>
                <c:pt idx="4">
                  <c:v>135.50854323660758</c:v>
                </c:pt>
                <c:pt idx="5">
                  <c:v>457.33895520748575</c:v>
                </c:pt>
                <c:pt idx="6">
                  <c:v>1760.0979473308496</c:v>
                </c:pt>
                <c:pt idx="7">
                  <c:v>7195.1048733359148</c:v>
                </c:pt>
              </c:numCache>
            </c:numRef>
          </c:yVal>
        </c:ser>
        <c:axId val="73506816"/>
        <c:axId val="73509120"/>
      </c:scatterChart>
      <c:valAx>
        <c:axId val="73506816"/>
        <c:scaling>
          <c:orientation val="minMax"/>
          <c:min val="2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[V/128 um]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3509120"/>
        <c:crosses val="autoZero"/>
        <c:crossBetween val="midCat"/>
      </c:valAx>
      <c:valAx>
        <c:axId val="73509120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Gain (Gap = 128 um)</a:t>
                </a:r>
              </a:p>
            </c:rich>
          </c:tx>
          <c:layout/>
        </c:title>
        <c:numFmt formatCode="#,##0.00" sourceLinked="1"/>
        <c:majorTickMark val="none"/>
        <c:tickLblPos val="nextTo"/>
        <c:crossAx val="735068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Gain; He</a:t>
            </a:r>
            <a:r>
              <a:rPr lang="en-US" baseline="0"/>
              <a:t> + C</a:t>
            </a:r>
            <a:r>
              <a:rPr lang="en-US" baseline="-25000"/>
              <a:t>4</a:t>
            </a:r>
            <a:r>
              <a:rPr lang="en-US" baseline="0"/>
              <a:t>H</a:t>
            </a:r>
            <a:r>
              <a:rPr lang="en-US" baseline="-25000"/>
              <a:t>10</a:t>
            </a:r>
            <a:r>
              <a:rPr lang="en-US" baseline="0"/>
              <a:t> 10%, simulated values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0.5 atm</c:v>
          </c:tx>
          <c:spPr>
            <a:ln w="25400"/>
          </c:spPr>
          <c:marker>
            <c:symbol val="circle"/>
            <c:size val="5"/>
          </c:marker>
          <c:xVal>
            <c:numRef>
              <c:f>'he_c4h10 10%'!$J$11:$J$18</c:f>
              <c:numCache>
                <c:formatCode>General</c:formatCode>
                <c:ptCount val="8"/>
                <c:pt idx="0">
                  <c:v>256</c:v>
                </c:pt>
                <c:pt idx="1">
                  <c:v>320</c:v>
                </c:pt>
                <c:pt idx="2">
                  <c:v>384</c:v>
                </c:pt>
                <c:pt idx="3">
                  <c:v>448</c:v>
                </c:pt>
                <c:pt idx="4">
                  <c:v>512</c:v>
                </c:pt>
                <c:pt idx="5">
                  <c:v>576</c:v>
                </c:pt>
                <c:pt idx="6">
                  <c:v>640</c:v>
                </c:pt>
                <c:pt idx="7">
                  <c:v>704</c:v>
                </c:pt>
              </c:numCache>
            </c:numRef>
          </c:xVal>
          <c:yVal>
            <c:numRef>
              <c:f>'he_c4h10 10%'!$L$11:$L$18</c:f>
              <c:numCache>
                <c:formatCode>#,##0.00</c:formatCode>
                <c:ptCount val="8"/>
                <c:pt idx="0">
                  <c:v>182.89603638952207</c:v>
                </c:pt>
                <c:pt idx="1">
                  <c:v>1130.4801932380249</c:v>
                </c:pt>
                <c:pt idx="2">
                  <c:v>6508.7284066404582</c:v>
                </c:pt>
                <c:pt idx="3">
                  <c:v>33689.23387186601</c:v>
                </c:pt>
                <c:pt idx="4">
                  <c:v>159146.9518874276</c:v>
                </c:pt>
                <c:pt idx="5">
                  <c:v>658124.04176559334</c:v>
                </c:pt>
                <c:pt idx="6">
                  <c:v>2446690.1860794127</c:v>
                </c:pt>
                <c:pt idx="7">
                  <c:v>8701302.838912582</c:v>
                </c:pt>
              </c:numCache>
            </c:numRef>
          </c:yVal>
        </c:ser>
        <c:ser>
          <c:idx val="2"/>
          <c:order val="1"/>
          <c:tx>
            <c:v>1.0 atm</c:v>
          </c:tx>
          <c:spPr>
            <a:ln w="25400"/>
          </c:spPr>
          <c:marker>
            <c:symbol val="circle"/>
            <c:size val="5"/>
          </c:marker>
          <c:xVal>
            <c:numRef>
              <c:f>'he_c4h10 10%'!$J$22:$J$29</c:f>
              <c:numCache>
                <c:formatCode>General</c:formatCode>
                <c:ptCount val="8"/>
                <c:pt idx="0">
                  <c:v>256</c:v>
                </c:pt>
                <c:pt idx="1">
                  <c:v>320</c:v>
                </c:pt>
                <c:pt idx="2">
                  <c:v>384</c:v>
                </c:pt>
                <c:pt idx="3">
                  <c:v>448</c:v>
                </c:pt>
                <c:pt idx="4">
                  <c:v>512</c:v>
                </c:pt>
                <c:pt idx="5">
                  <c:v>576</c:v>
                </c:pt>
                <c:pt idx="6">
                  <c:v>640</c:v>
                </c:pt>
                <c:pt idx="7">
                  <c:v>704</c:v>
                </c:pt>
              </c:numCache>
            </c:numRef>
          </c:xVal>
          <c:yVal>
            <c:numRef>
              <c:f>'he_c4h10 10%'!$L$22:$L$29</c:f>
              <c:numCache>
                <c:formatCode>#,##0.00</c:formatCode>
                <c:ptCount val="8"/>
                <c:pt idx="0">
                  <c:v>20.115560044520006</c:v>
                </c:pt>
                <c:pt idx="1">
                  <c:v>119.46796456885734</c:v>
                </c:pt>
                <c:pt idx="2">
                  <c:v>783.65780015997075</c:v>
                </c:pt>
                <c:pt idx="3">
                  <c:v>4965.6263797814936</c:v>
                </c:pt>
                <c:pt idx="4">
                  <c:v>33689.23387186601</c:v>
                </c:pt>
                <c:pt idx="5">
                  <c:v>211397.67732183728</c:v>
                </c:pt>
                <c:pt idx="6">
                  <c:v>1374428.0934043478</c:v>
                </c:pt>
                <c:pt idx="7">
                  <c:v>7753412.5478424123</c:v>
                </c:pt>
              </c:numCache>
            </c:numRef>
          </c:yVal>
        </c:ser>
        <c:axId val="73525120"/>
        <c:axId val="73986048"/>
      </c:scatterChart>
      <c:valAx>
        <c:axId val="73525120"/>
        <c:scaling>
          <c:orientation val="minMax"/>
          <c:min val="2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[V/128 um]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3986048"/>
        <c:crosses val="autoZero"/>
        <c:crossBetween val="midCat"/>
      </c:valAx>
      <c:valAx>
        <c:axId val="73986048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Gain (Gap = 128 um)</a:t>
                </a:r>
              </a:p>
            </c:rich>
          </c:tx>
          <c:layout/>
        </c:title>
        <c:numFmt formatCode="#,##0.00" sourceLinked="1"/>
        <c:majorTickMark val="none"/>
        <c:tickLblPos val="nextTo"/>
        <c:crossAx val="735251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Gain; comparison with simulations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W/o Penning</c:v>
          </c:tx>
          <c:spPr>
            <a:ln w="25400"/>
          </c:spPr>
          <c:marker>
            <c:symbol val="circle"/>
            <c:size val="5"/>
          </c:marker>
          <c:xVal>
            <c:numRef>
              <c:f>[1]he_co2!$J$11:$J$17</c:f>
              <c:numCache>
                <c:formatCode>General</c:formatCode>
                <c:ptCount val="7"/>
                <c:pt idx="0">
                  <c:v>256</c:v>
                </c:pt>
                <c:pt idx="1">
                  <c:v>320</c:v>
                </c:pt>
                <c:pt idx="2">
                  <c:v>384</c:v>
                </c:pt>
                <c:pt idx="3">
                  <c:v>448</c:v>
                </c:pt>
                <c:pt idx="4">
                  <c:v>512</c:v>
                </c:pt>
                <c:pt idx="5">
                  <c:v>576</c:v>
                </c:pt>
                <c:pt idx="6">
                  <c:v>640</c:v>
                </c:pt>
              </c:numCache>
            </c:numRef>
          </c:xVal>
          <c:yVal>
            <c:numRef>
              <c:f>[1]he_co2!$L$11:$L$17</c:f>
              <c:numCache>
                <c:formatCode>General</c:formatCode>
                <c:ptCount val="7"/>
                <c:pt idx="0">
                  <c:v>6.1372825320543152</c:v>
                </c:pt>
                <c:pt idx="1">
                  <c:v>14.538031183123632</c:v>
                </c:pt>
                <c:pt idx="2">
                  <c:v>37.699670262334578</c:v>
                </c:pt>
                <c:pt idx="3">
                  <c:v>98.02242953519125</c:v>
                </c:pt>
                <c:pt idx="4">
                  <c:v>252.1677553406715</c:v>
                </c:pt>
                <c:pt idx="5">
                  <c:v>675.73791716060737</c:v>
                </c:pt>
                <c:pt idx="6">
                  <c:v>1794.7908265833939</c:v>
                </c:pt>
              </c:numCache>
            </c:numRef>
          </c:yVal>
        </c:ser>
        <c:ser>
          <c:idx val="2"/>
          <c:order val="1"/>
          <c:tx>
            <c:v>W/ Penning</c:v>
          </c:tx>
          <c:spPr>
            <a:ln w="25400"/>
          </c:spPr>
          <c:marker>
            <c:symbol val="circle"/>
            <c:size val="5"/>
          </c:marker>
          <c:xVal>
            <c:numRef>
              <c:f>[1]he_co2!$J$21:$J$27</c:f>
              <c:numCache>
                <c:formatCode>General</c:formatCode>
                <c:ptCount val="7"/>
                <c:pt idx="0">
                  <c:v>256</c:v>
                </c:pt>
                <c:pt idx="1">
                  <c:v>320</c:v>
                </c:pt>
                <c:pt idx="2">
                  <c:v>384</c:v>
                </c:pt>
                <c:pt idx="3">
                  <c:v>448</c:v>
                </c:pt>
                <c:pt idx="4">
                  <c:v>512</c:v>
                </c:pt>
                <c:pt idx="5">
                  <c:v>576</c:v>
                </c:pt>
                <c:pt idx="6">
                  <c:v>640</c:v>
                </c:pt>
              </c:numCache>
            </c:numRef>
          </c:xVal>
          <c:yVal>
            <c:numRef>
              <c:f>[1]he_co2!$L$21:$L$27</c:f>
              <c:numCache>
                <c:formatCode>General</c:formatCode>
                <c:ptCount val="7"/>
                <c:pt idx="0">
                  <c:v>17.515496758440786</c:v>
                </c:pt>
                <c:pt idx="1">
                  <c:v>75.382618270398822</c:v>
                </c:pt>
                <c:pt idx="2">
                  <c:v>344.6050420207161</c:v>
                </c:pt>
                <c:pt idx="3">
                  <c:v>1616.3904303336813</c:v>
                </c:pt>
                <c:pt idx="4">
                  <c:v>7259.2259159705263</c:v>
                </c:pt>
                <c:pt idx="5">
                  <c:v>30556.676148738683</c:v>
                </c:pt>
                <c:pt idx="6">
                  <c:v>123042.73913620693</c:v>
                </c:pt>
              </c:numCache>
            </c:numRef>
          </c:yVal>
        </c:ser>
        <c:ser>
          <c:idx val="1"/>
          <c:order val="2"/>
          <c:tx>
            <c:v>Exp.</c:v>
          </c:tx>
          <c:spPr>
            <a:ln w="25400"/>
          </c:spPr>
          <c:marker>
            <c:symbol val="circle"/>
            <c:size val="5"/>
          </c:marker>
          <c:xVal>
            <c:numRef>
              <c:f>[1]he_co2!$A$36:$A$44</c:f>
              <c:numCache>
                <c:formatCode>General</c:formatCode>
                <c:ptCount val="9"/>
                <c:pt idx="0">
                  <c:v>250</c:v>
                </c:pt>
                <c:pt idx="1">
                  <c:v>280</c:v>
                </c:pt>
                <c:pt idx="2">
                  <c:v>300</c:v>
                </c:pt>
                <c:pt idx="3">
                  <c:v>350</c:v>
                </c:pt>
                <c:pt idx="4">
                  <c:v>380</c:v>
                </c:pt>
                <c:pt idx="5">
                  <c:v>400</c:v>
                </c:pt>
                <c:pt idx="6">
                  <c:v>420</c:v>
                </c:pt>
                <c:pt idx="7">
                  <c:v>440</c:v>
                </c:pt>
                <c:pt idx="8">
                  <c:v>460</c:v>
                </c:pt>
              </c:numCache>
            </c:numRef>
          </c:xVal>
          <c:yVal>
            <c:numRef>
              <c:f>[1]he_co2!$E$36:$E$44</c:f>
              <c:numCache>
                <c:formatCode>General</c:formatCode>
                <c:ptCount val="9"/>
                <c:pt idx="0">
                  <c:v>16.457353300821428</c:v>
                </c:pt>
                <c:pt idx="1">
                  <c:v>32.914706601642855</c:v>
                </c:pt>
                <c:pt idx="2">
                  <c:v>55.543567390272308</c:v>
                </c:pt>
                <c:pt idx="3">
                  <c:v>164.57353300821427</c:v>
                </c:pt>
                <c:pt idx="4">
                  <c:v>308.57537439040175</c:v>
                </c:pt>
                <c:pt idx="5">
                  <c:v>473.14890739861602</c:v>
                </c:pt>
                <c:pt idx="6">
                  <c:v>740.58089853696424</c:v>
                </c:pt>
                <c:pt idx="7">
                  <c:v>1234.301497561607</c:v>
                </c:pt>
                <c:pt idx="8">
                  <c:v>2262.8860788629459</c:v>
                </c:pt>
              </c:numCache>
            </c:numRef>
          </c:yVal>
        </c:ser>
        <c:axId val="73660288"/>
        <c:axId val="74002432"/>
      </c:scatterChart>
      <c:valAx>
        <c:axId val="73660288"/>
        <c:scaling>
          <c:orientation val="minMax"/>
          <c:min val="2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 [V/128 um]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4002432"/>
        <c:crosses val="autoZero"/>
        <c:crossBetween val="midCat"/>
      </c:valAx>
      <c:valAx>
        <c:axId val="74002432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Gain (Gap = 128 um)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36602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" l="0.70000000000000095" r="0.70000000000000095" t="0.750000000000001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231775</xdr:colOff>
      <xdr:row>29</xdr:row>
      <xdr:rowOff>161924</xdr:rowOff>
    </xdr:from>
    <xdr:to>
      <xdr:col>13</xdr:col>
      <xdr:colOff>454025</xdr:colOff>
      <xdr:row>47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279400</xdr:colOff>
      <xdr:row>29</xdr:row>
      <xdr:rowOff>146049</xdr:rowOff>
    </xdr:from>
    <xdr:to>
      <xdr:col>13</xdr:col>
      <xdr:colOff>501650</xdr:colOff>
      <xdr:row>47</xdr:row>
      <xdr:rowOff>155574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184150</xdr:colOff>
      <xdr:row>28</xdr:row>
      <xdr:rowOff>114299</xdr:rowOff>
    </xdr:from>
    <xdr:to>
      <xdr:col>13</xdr:col>
      <xdr:colOff>406400</xdr:colOff>
      <xdr:row>46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e_co2_magboltz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_co2"/>
      <sheetName val="he_co2 30%"/>
      <sheetName val="Gain variation"/>
      <sheetName val="Velocity variation"/>
    </sheetNames>
    <sheetDataSet>
      <sheetData sheetId="0">
        <row r="11">
          <cell r="J11">
            <v>256</v>
          </cell>
          <cell r="L11">
            <v>6.1372825320543152</v>
          </cell>
        </row>
        <row r="12">
          <cell r="J12">
            <v>320</v>
          </cell>
          <cell r="L12">
            <v>14.538031183123632</v>
          </cell>
        </row>
        <row r="13">
          <cell r="J13">
            <v>384</v>
          </cell>
          <cell r="L13">
            <v>37.699670262334578</v>
          </cell>
        </row>
        <row r="14">
          <cell r="J14">
            <v>448</v>
          </cell>
          <cell r="L14">
            <v>98.02242953519125</v>
          </cell>
        </row>
        <row r="15">
          <cell r="J15">
            <v>512</v>
          </cell>
          <cell r="L15">
            <v>252.1677553406715</v>
          </cell>
        </row>
        <row r="16">
          <cell r="J16">
            <v>576</v>
          </cell>
          <cell r="L16">
            <v>675.73791716060737</v>
          </cell>
        </row>
        <row r="17">
          <cell r="J17">
            <v>640</v>
          </cell>
          <cell r="L17">
            <v>1794.7908265833939</v>
          </cell>
        </row>
        <row r="21">
          <cell r="J21">
            <v>256</v>
          </cell>
          <cell r="L21">
            <v>17.515496758440786</v>
          </cell>
        </row>
        <row r="22">
          <cell r="J22">
            <v>320</v>
          </cell>
          <cell r="L22">
            <v>75.382618270398822</v>
          </cell>
        </row>
        <row r="23">
          <cell r="J23">
            <v>384</v>
          </cell>
          <cell r="L23">
            <v>344.6050420207161</v>
          </cell>
        </row>
        <row r="24">
          <cell r="J24">
            <v>448</v>
          </cell>
          <cell r="L24">
            <v>1616.3904303336813</v>
          </cell>
        </row>
        <row r="25">
          <cell r="J25">
            <v>512</v>
          </cell>
          <cell r="L25">
            <v>7259.2259159705263</v>
          </cell>
        </row>
        <row r="26">
          <cell r="J26">
            <v>576</v>
          </cell>
          <cell r="L26">
            <v>30556.676148738683</v>
          </cell>
        </row>
        <row r="27">
          <cell r="J27">
            <v>640</v>
          </cell>
          <cell r="L27">
            <v>123042.73913620693</v>
          </cell>
        </row>
        <row r="36">
          <cell r="A36">
            <v>250</v>
          </cell>
          <cell r="E36">
            <v>16.457353300821428</v>
          </cell>
        </row>
        <row r="37">
          <cell r="A37">
            <v>280</v>
          </cell>
          <cell r="E37">
            <v>32.914706601642855</v>
          </cell>
        </row>
        <row r="38">
          <cell r="A38">
            <v>300</v>
          </cell>
          <cell r="E38">
            <v>55.543567390272308</v>
          </cell>
        </row>
        <row r="39">
          <cell r="A39">
            <v>350</v>
          </cell>
          <cell r="E39">
            <v>164.57353300821427</v>
          </cell>
        </row>
        <row r="40">
          <cell r="A40">
            <v>380</v>
          </cell>
          <cell r="E40">
            <v>308.57537439040175</v>
          </cell>
        </row>
        <row r="41">
          <cell r="A41">
            <v>400</v>
          </cell>
          <cell r="E41">
            <v>473.14890739861602</v>
          </cell>
        </row>
        <row r="42">
          <cell r="A42">
            <v>420</v>
          </cell>
          <cell r="E42">
            <v>740.58089853696424</v>
          </cell>
        </row>
        <row r="43">
          <cell r="A43">
            <v>440</v>
          </cell>
          <cell r="E43">
            <v>1234.301497561607</v>
          </cell>
        </row>
        <row r="44">
          <cell r="A44">
            <v>460</v>
          </cell>
          <cell r="E44">
            <v>2262.8860788629459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abSelected="1" view="pageBreakPreview" zoomScale="60" zoomScaleNormal="85" workbookViewId="0">
      <selection activeCell="F2" sqref="F2"/>
    </sheetView>
  </sheetViews>
  <sheetFormatPr defaultRowHeight="15"/>
  <cols>
    <col min="1" max="1" width="15.140625" customWidth="1"/>
    <col min="2" max="2" width="9.42578125" bestFit="1" customWidth="1"/>
    <col min="3" max="3" width="9.140625" style="13" customWidth="1"/>
    <col min="4" max="4" width="11.28515625" customWidth="1"/>
    <col min="5" max="5" width="10.42578125" bestFit="1" customWidth="1"/>
    <col min="6" max="7" width="10.5703125" bestFit="1" customWidth="1"/>
    <col min="8" max="8" width="13.140625" customWidth="1"/>
    <col min="9" max="9" width="9.85546875" customWidth="1"/>
    <col min="10" max="10" width="9.42578125" bestFit="1" customWidth="1"/>
    <col min="11" max="11" width="9.42578125" style="9" bestFit="1" customWidth="1"/>
    <col min="12" max="12" width="11.5703125" style="9" bestFit="1" customWidth="1"/>
  </cols>
  <sheetData>
    <row r="1" spans="1:12">
      <c r="A1" t="s">
        <v>1</v>
      </c>
      <c r="B1" t="s">
        <v>16</v>
      </c>
      <c r="F1" s="12">
        <v>40330</v>
      </c>
    </row>
    <row r="2" spans="1:12">
      <c r="A2" t="s">
        <v>2</v>
      </c>
      <c r="B2" t="s">
        <v>17</v>
      </c>
      <c r="F2" t="s">
        <v>23</v>
      </c>
    </row>
    <row r="3" spans="1:12">
      <c r="A3" t="s">
        <v>3</v>
      </c>
      <c r="B3" t="s">
        <v>18</v>
      </c>
      <c r="F3" t="s">
        <v>28</v>
      </c>
    </row>
    <row r="4" spans="1:12">
      <c r="A4" t="s">
        <v>4</v>
      </c>
      <c r="B4" t="s">
        <v>19</v>
      </c>
      <c r="F4" s="11" t="s">
        <v>31</v>
      </c>
    </row>
    <row r="5" spans="1:12">
      <c r="A5" t="s">
        <v>0</v>
      </c>
      <c r="B5" t="s">
        <v>20</v>
      </c>
      <c r="F5" s="11" t="s">
        <v>24</v>
      </c>
    </row>
    <row r="6" spans="1:12">
      <c r="A6" t="s">
        <v>5</v>
      </c>
      <c r="B6" t="s">
        <v>21</v>
      </c>
      <c r="F6" s="11" t="s">
        <v>25</v>
      </c>
    </row>
    <row r="7" spans="1:12">
      <c r="A7" t="s">
        <v>0</v>
      </c>
      <c r="B7" t="s">
        <v>22</v>
      </c>
    </row>
    <row r="9" spans="1:12">
      <c r="A9" t="s">
        <v>15</v>
      </c>
      <c r="D9" s="12">
        <v>40330</v>
      </c>
      <c r="E9" t="s">
        <v>27</v>
      </c>
      <c r="F9" s="1"/>
      <c r="G9" s="1"/>
    </row>
    <row r="10" spans="1:12" s="8" customFormat="1">
      <c r="A10" s="8" t="s">
        <v>7</v>
      </c>
      <c r="B10" s="8" t="s">
        <v>8</v>
      </c>
      <c r="C10" s="14" t="s">
        <v>9</v>
      </c>
      <c r="D10" s="8" t="s">
        <v>10</v>
      </c>
      <c r="H10" s="8" t="s">
        <v>11</v>
      </c>
      <c r="I10" s="8" t="s">
        <v>12</v>
      </c>
      <c r="J10" s="8" t="s">
        <v>14</v>
      </c>
      <c r="K10" s="10" t="s">
        <v>13</v>
      </c>
      <c r="L10" s="10" t="s">
        <v>6</v>
      </c>
    </row>
    <row r="11" spans="1:12" ht="13.5" customHeight="1">
      <c r="A11">
        <v>293</v>
      </c>
      <c r="B11">
        <v>380</v>
      </c>
      <c r="C11">
        <v>20000</v>
      </c>
      <c r="D11">
        <v>52.631999999999998</v>
      </c>
      <c r="E11" s="1">
        <v>10.37</v>
      </c>
      <c r="F11" s="1">
        <v>241.8</v>
      </c>
      <c r="G11" s="1">
        <v>178.5</v>
      </c>
      <c r="H11">
        <v>274.60000000000002</v>
      </c>
      <c r="I11">
        <v>0</v>
      </c>
      <c r="J11">
        <f t="shared" ref="J11" si="0">C11*0.0128</f>
        <v>256</v>
      </c>
      <c r="K11" s="9">
        <f t="shared" ref="K11" si="1">H11*(128*0.0001)</f>
        <v>3.5148800000000007</v>
      </c>
      <c r="L11" s="9">
        <f t="shared" ref="L11" si="2">POWER(2,K11)</f>
        <v>11.431002274345129</v>
      </c>
    </row>
    <row r="12" spans="1:12">
      <c r="A12">
        <v>293</v>
      </c>
      <c r="B12">
        <v>380</v>
      </c>
      <c r="C12">
        <v>25000</v>
      </c>
      <c r="D12">
        <v>65.789000000000001</v>
      </c>
      <c r="E12" s="1">
        <v>12.54</v>
      </c>
      <c r="F12" s="1">
        <v>222.7</v>
      </c>
      <c r="G12" s="1">
        <v>177</v>
      </c>
      <c r="H12">
        <v>427</v>
      </c>
      <c r="I12">
        <v>0</v>
      </c>
      <c r="J12">
        <f t="shared" ref="J12:J18" si="3">C12*0.0128</f>
        <v>320</v>
      </c>
      <c r="K12" s="9">
        <f t="shared" ref="K12:K17" si="4">H12*(128*0.0001)</f>
        <v>5.4656000000000002</v>
      </c>
      <c r="L12" s="9">
        <f t="shared" ref="L12:L17" si="5">POWER(2,K12)</f>
        <v>44.188528980295175</v>
      </c>
    </row>
    <row r="13" spans="1:12">
      <c r="A13">
        <v>293</v>
      </c>
      <c r="B13">
        <v>380</v>
      </c>
      <c r="C13">
        <v>30000</v>
      </c>
      <c r="D13">
        <v>78.947000000000003</v>
      </c>
      <c r="E13" s="1">
        <v>14.68</v>
      </c>
      <c r="F13" s="1">
        <v>200.9</v>
      </c>
      <c r="G13" s="1">
        <v>150.6</v>
      </c>
      <c r="H13">
        <v>585.6</v>
      </c>
      <c r="I13">
        <v>0</v>
      </c>
      <c r="J13">
        <f t="shared" si="3"/>
        <v>384</v>
      </c>
      <c r="K13" s="9">
        <f t="shared" si="4"/>
        <v>7.495680000000001</v>
      </c>
      <c r="L13" s="9">
        <f t="shared" si="5"/>
        <v>180.47810317777927</v>
      </c>
    </row>
    <row r="14" spans="1:12">
      <c r="A14">
        <v>293</v>
      </c>
      <c r="B14">
        <v>380</v>
      </c>
      <c r="C14">
        <v>35000</v>
      </c>
      <c r="D14">
        <v>92.105000000000004</v>
      </c>
      <c r="E14" s="1">
        <v>16.7</v>
      </c>
      <c r="F14" s="1">
        <v>203.5</v>
      </c>
      <c r="G14" s="1">
        <v>142.9</v>
      </c>
      <c r="H14">
        <v>755.6</v>
      </c>
      <c r="I14">
        <v>0</v>
      </c>
      <c r="J14">
        <f t="shared" si="3"/>
        <v>448</v>
      </c>
      <c r="K14" s="9">
        <f t="shared" si="4"/>
        <v>9.6716800000000003</v>
      </c>
      <c r="L14" s="9">
        <f t="shared" si="5"/>
        <v>815.57853742398152</v>
      </c>
    </row>
    <row r="15" spans="1:12">
      <c r="A15">
        <v>293</v>
      </c>
      <c r="B15">
        <v>380</v>
      </c>
      <c r="C15">
        <v>40000</v>
      </c>
      <c r="D15">
        <v>105.26300000000001</v>
      </c>
      <c r="E15" s="1">
        <v>18.899999999999999</v>
      </c>
      <c r="F15" s="1">
        <v>154.30000000000001</v>
      </c>
      <c r="G15" s="1">
        <v>136</v>
      </c>
      <c r="H15">
        <v>921.7</v>
      </c>
      <c r="I15">
        <v>0</v>
      </c>
      <c r="J15">
        <f t="shared" si="3"/>
        <v>512</v>
      </c>
      <c r="K15" s="9">
        <f t="shared" si="4"/>
        <v>11.797760000000002</v>
      </c>
      <c r="L15" s="9">
        <f t="shared" si="5"/>
        <v>3560.2430034867584</v>
      </c>
    </row>
    <row r="16" spans="1:12">
      <c r="A16">
        <v>293</v>
      </c>
      <c r="B16">
        <v>380</v>
      </c>
      <c r="C16">
        <v>45000</v>
      </c>
      <c r="D16">
        <v>118.42100000000001</v>
      </c>
      <c r="E16" s="1">
        <v>20.96</v>
      </c>
      <c r="F16" s="1">
        <v>163.5</v>
      </c>
      <c r="G16" s="1">
        <v>133.1</v>
      </c>
      <c r="H16">
        <v>1113</v>
      </c>
      <c r="I16">
        <v>0</v>
      </c>
      <c r="J16">
        <f t="shared" si="3"/>
        <v>576</v>
      </c>
      <c r="K16" s="9">
        <f t="shared" si="4"/>
        <v>14.246400000000001</v>
      </c>
      <c r="L16" s="9">
        <f t="shared" si="5"/>
        <v>19435.411051543226</v>
      </c>
    </row>
    <row r="17" spans="1:13">
      <c r="A17">
        <v>293</v>
      </c>
      <c r="B17">
        <v>380</v>
      </c>
      <c r="C17">
        <v>50000</v>
      </c>
      <c r="D17">
        <v>131.57900000000001</v>
      </c>
      <c r="E17" s="1">
        <v>23.07</v>
      </c>
      <c r="F17" s="1">
        <v>170</v>
      </c>
      <c r="G17" s="1">
        <v>167.2</v>
      </c>
      <c r="H17">
        <v>1289</v>
      </c>
      <c r="I17">
        <v>0</v>
      </c>
      <c r="J17">
        <f t="shared" si="3"/>
        <v>640</v>
      </c>
      <c r="K17" s="9">
        <f t="shared" si="4"/>
        <v>16.499200000000002</v>
      </c>
      <c r="L17" s="9">
        <f t="shared" si="5"/>
        <v>92630.520512272909</v>
      </c>
    </row>
    <row r="18" spans="1:13">
      <c r="A18">
        <v>293</v>
      </c>
      <c r="B18">
        <v>380</v>
      </c>
      <c r="C18">
        <v>55000</v>
      </c>
      <c r="D18">
        <v>144.73699999999999</v>
      </c>
      <c r="E18" s="1">
        <v>25.04</v>
      </c>
      <c r="F18" s="1">
        <v>152.69999999999999</v>
      </c>
      <c r="G18" s="1">
        <v>138.19999999999999</v>
      </c>
      <c r="H18">
        <v>1462</v>
      </c>
      <c r="I18">
        <v>0</v>
      </c>
      <c r="J18">
        <f t="shared" si="3"/>
        <v>704</v>
      </c>
      <c r="K18" s="9">
        <f t="shared" ref="K18" si="6">H18*(128*0.0001)</f>
        <v>18.7136</v>
      </c>
      <c r="L18" s="9">
        <f t="shared" ref="L18" si="7">POWER(2,K18)</f>
        <v>429887.60858717823</v>
      </c>
    </row>
    <row r="19" spans="1:13">
      <c r="C19"/>
      <c r="E19" s="1"/>
      <c r="F19" s="1"/>
      <c r="G19" s="1"/>
    </row>
    <row r="20" spans="1:13" s="22" customFormat="1">
      <c r="A20" s="17" t="s">
        <v>15</v>
      </c>
      <c r="B20" s="17"/>
      <c r="C20" s="18"/>
      <c r="D20" s="19">
        <v>40330</v>
      </c>
      <c r="E20" s="17" t="s">
        <v>26</v>
      </c>
      <c r="F20" s="20"/>
      <c r="G20" s="20"/>
      <c r="H20" s="17"/>
      <c r="I20" s="17"/>
      <c r="J20" s="17"/>
      <c r="K20" s="21"/>
      <c r="L20" s="21"/>
      <c r="M20" s="17"/>
    </row>
    <row r="21" spans="1:13" s="16" customFormat="1">
      <c r="A21" s="8" t="s">
        <v>7</v>
      </c>
      <c r="B21" s="8" t="s">
        <v>8</v>
      </c>
      <c r="C21" s="14" t="s">
        <v>9</v>
      </c>
      <c r="D21" s="8" t="s">
        <v>10</v>
      </c>
      <c r="E21" s="8"/>
      <c r="F21" s="8"/>
      <c r="G21" s="8"/>
      <c r="H21" s="8" t="s">
        <v>11</v>
      </c>
      <c r="I21" s="8" t="s">
        <v>12</v>
      </c>
      <c r="J21" s="8" t="s">
        <v>14</v>
      </c>
      <c r="K21" s="10" t="s">
        <v>13</v>
      </c>
      <c r="L21" s="10" t="s">
        <v>6</v>
      </c>
      <c r="M21" s="8"/>
    </row>
    <row r="22" spans="1:13">
      <c r="A22">
        <v>293</v>
      </c>
      <c r="B22">
        <v>760</v>
      </c>
      <c r="C22">
        <v>20000</v>
      </c>
      <c r="D22">
        <v>26.315999999999999</v>
      </c>
      <c r="E22" s="1">
        <v>6.0609999999999999</v>
      </c>
      <c r="F22" s="1">
        <v>263.2</v>
      </c>
      <c r="G22" s="1">
        <v>168.9</v>
      </c>
      <c r="H22">
        <v>114.9</v>
      </c>
      <c r="I22">
        <v>0</v>
      </c>
      <c r="J22">
        <f>C22*0.0128</f>
        <v>256</v>
      </c>
      <c r="K22" s="9">
        <f>H22*(128*0.0001)</f>
        <v>1.4707200000000002</v>
      </c>
      <c r="L22" s="9">
        <f>POWER(2,K22)</f>
        <v>2.7716018032646152</v>
      </c>
    </row>
    <row r="23" spans="1:13">
      <c r="A23">
        <v>293</v>
      </c>
      <c r="B23">
        <v>760</v>
      </c>
      <c r="C23">
        <v>25000</v>
      </c>
      <c r="D23">
        <v>32.895000000000003</v>
      </c>
      <c r="E23" s="1">
        <v>7.1050000000000004</v>
      </c>
      <c r="F23" s="1">
        <v>215.5</v>
      </c>
      <c r="G23" s="1">
        <v>144.30000000000001</v>
      </c>
      <c r="H23">
        <v>198.5</v>
      </c>
      <c r="I23">
        <v>0</v>
      </c>
      <c r="J23">
        <f t="shared" ref="J23:J29" si="8">C23*0.0128</f>
        <v>320</v>
      </c>
      <c r="K23" s="9">
        <f t="shared" ref="K23:K29" si="9">H23*(128*0.0001)</f>
        <v>2.5407999999999999</v>
      </c>
      <c r="L23" s="9">
        <f t="shared" ref="L23:L29" si="10">POWER(2,K23)</f>
        <v>5.819115977853528</v>
      </c>
    </row>
    <row r="24" spans="1:13">
      <c r="A24">
        <v>293</v>
      </c>
      <c r="B24">
        <v>760</v>
      </c>
      <c r="C24">
        <v>30000</v>
      </c>
      <c r="D24">
        <v>39.473999999999997</v>
      </c>
      <c r="E24" s="1">
        <v>8.2490000000000006</v>
      </c>
      <c r="F24" s="1">
        <v>222.1</v>
      </c>
      <c r="G24" s="1">
        <v>141.9</v>
      </c>
      <c r="H24">
        <v>305.89999999999998</v>
      </c>
      <c r="I24">
        <v>0</v>
      </c>
      <c r="J24">
        <f t="shared" si="8"/>
        <v>384</v>
      </c>
      <c r="K24" s="9">
        <f t="shared" si="9"/>
        <v>3.9155199999999999</v>
      </c>
      <c r="L24" s="9">
        <f t="shared" si="10"/>
        <v>15.089990578505898</v>
      </c>
    </row>
    <row r="25" spans="1:13">
      <c r="A25">
        <v>293</v>
      </c>
      <c r="B25">
        <v>760</v>
      </c>
      <c r="C25">
        <v>35000</v>
      </c>
      <c r="D25">
        <v>46.052999999999997</v>
      </c>
      <c r="E25" s="1">
        <v>9.2929999999999993</v>
      </c>
      <c r="F25" s="1">
        <v>173.8</v>
      </c>
      <c r="G25" s="1">
        <v>136.6</v>
      </c>
      <c r="H25">
        <v>424.1</v>
      </c>
      <c r="I25">
        <v>0</v>
      </c>
      <c r="J25">
        <f t="shared" si="8"/>
        <v>448</v>
      </c>
      <c r="K25" s="9">
        <f t="shared" si="9"/>
        <v>5.4284800000000004</v>
      </c>
      <c r="L25" s="9">
        <f t="shared" si="10"/>
        <v>43.066076831605628</v>
      </c>
    </row>
    <row r="26" spans="1:13">
      <c r="A26">
        <v>293</v>
      </c>
      <c r="B26">
        <v>760</v>
      </c>
      <c r="C26">
        <v>40000</v>
      </c>
      <c r="D26">
        <v>52.631999999999998</v>
      </c>
      <c r="E26" s="1">
        <v>10.36</v>
      </c>
      <c r="F26" s="1">
        <v>170.8</v>
      </c>
      <c r="G26" s="1">
        <v>133</v>
      </c>
      <c r="H26">
        <v>553.29999999999995</v>
      </c>
      <c r="I26">
        <v>0</v>
      </c>
      <c r="J26">
        <f t="shared" si="8"/>
        <v>512</v>
      </c>
      <c r="K26" s="9">
        <f t="shared" si="9"/>
        <v>7.0822399999999996</v>
      </c>
      <c r="L26" s="9">
        <f t="shared" si="10"/>
        <v>135.50854323660758</v>
      </c>
    </row>
    <row r="27" spans="1:13">
      <c r="A27">
        <v>293</v>
      </c>
      <c r="B27">
        <v>760</v>
      </c>
      <c r="C27">
        <v>45000</v>
      </c>
      <c r="D27">
        <v>59.210999999999999</v>
      </c>
      <c r="E27" s="1">
        <v>11.43</v>
      </c>
      <c r="F27" s="1">
        <v>170.7</v>
      </c>
      <c r="G27" s="1">
        <v>128.6</v>
      </c>
      <c r="H27">
        <v>690.4</v>
      </c>
      <c r="I27">
        <v>0</v>
      </c>
      <c r="J27">
        <f t="shared" si="8"/>
        <v>576</v>
      </c>
      <c r="K27" s="9">
        <f t="shared" si="9"/>
        <v>8.8371200000000005</v>
      </c>
      <c r="L27" s="9">
        <f t="shared" si="10"/>
        <v>457.33895520748575</v>
      </c>
    </row>
    <row r="28" spans="1:13">
      <c r="A28">
        <v>293</v>
      </c>
      <c r="B28">
        <v>760</v>
      </c>
      <c r="C28">
        <v>50000</v>
      </c>
      <c r="D28">
        <v>65.789000000000001</v>
      </c>
      <c r="E28" s="1">
        <v>12.55</v>
      </c>
      <c r="F28" s="1">
        <v>161.5</v>
      </c>
      <c r="G28" s="1">
        <v>126.3</v>
      </c>
      <c r="H28">
        <v>842.3</v>
      </c>
      <c r="I28">
        <v>0</v>
      </c>
      <c r="J28">
        <f t="shared" si="8"/>
        <v>640</v>
      </c>
      <c r="K28" s="9">
        <f t="shared" si="9"/>
        <v>10.78144</v>
      </c>
      <c r="L28" s="9">
        <f t="shared" si="10"/>
        <v>1760.0979473308496</v>
      </c>
    </row>
    <row r="29" spans="1:13">
      <c r="A29">
        <v>293</v>
      </c>
      <c r="B29">
        <v>760</v>
      </c>
      <c r="C29">
        <v>55000</v>
      </c>
      <c r="D29">
        <v>72.367999999999995</v>
      </c>
      <c r="E29" s="1">
        <v>13.6</v>
      </c>
      <c r="F29" s="1">
        <v>133.19999999999999</v>
      </c>
      <c r="G29" s="1">
        <v>125.1</v>
      </c>
      <c r="H29">
        <v>1001</v>
      </c>
      <c r="I29">
        <v>0</v>
      </c>
      <c r="J29">
        <f t="shared" si="8"/>
        <v>704</v>
      </c>
      <c r="K29" s="9">
        <f t="shared" si="9"/>
        <v>12.812800000000001</v>
      </c>
      <c r="L29" s="9">
        <f t="shared" si="10"/>
        <v>7195.1048733359148</v>
      </c>
    </row>
    <row r="30" spans="1:13">
      <c r="C30"/>
      <c r="E30" s="1"/>
      <c r="F30" s="1"/>
      <c r="G30" s="1"/>
    </row>
    <row r="31" spans="1:13">
      <c r="A31" s="2"/>
      <c r="D31" s="4"/>
      <c r="E31" s="3"/>
    </row>
    <row r="32" spans="1:13">
      <c r="D32" s="4"/>
      <c r="E32" s="3"/>
    </row>
    <row r="33" spans="1:7">
      <c r="D33" s="4"/>
      <c r="E33" s="3"/>
    </row>
    <row r="34" spans="1:7">
      <c r="D34" s="4"/>
      <c r="E34" s="3"/>
    </row>
    <row r="35" spans="1:7">
      <c r="D35" s="4"/>
      <c r="E35" s="3"/>
    </row>
    <row r="36" spans="1:7">
      <c r="D36" s="4"/>
      <c r="E36" s="3"/>
    </row>
    <row r="37" spans="1:7">
      <c r="A37" s="5"/>
      <c r="B37" s="5"/>
      <c r="C37" s="15"/>
      <c r="D37" s="7"/>
      <c r="E37" s="6"/>
    </row>
    <row r="38" spans="1:7">
      <c r="D38" s="4"/>
      <c r="E38" s="3"/>
    </row>
    <row r="39" spans="1:7">
      <c r="D39" s="4"/>
      <c r="E39" s="3"/>
    </row>
    <row r="40" spans="1:7">
      <c r="D40" s="4"/>
      <c r="E40" s="3"/>
    </row>
    <row r="41" spans="1:7">
      <c r="D41" s="4"/>
      <c r="E41" s="3"/>
    </row>
    <row r="42" spans="1:7">
      <c r="D42" s="4"/>
      <c r="E42" s="3"/>
      <c r="F42" s="1"/>
      <c r="G42" s="1"/>
    </row>
    <row r="43" spans="1:7">
      <c r="D43" s="4"/>
      <c r="E43" s="3"/>
      <c r="F43" s="1"/>
      <c r="G43" s="1"/>
    </row>
    <row r="44" spans="1:7">
      <c r="D44" s="4"/>
      <c r="E44" s="3"/>
      <c r="F44" s="1"/>
      <c r="G44" s="1"/>
    </row>
    <row r="45" spans="1:7">
      <c r="D45" s="4"/>
      <c r="E45" s="3"/>
      <c r="F45" s="1"/>
      <c r="G45" s="1"/>
    </row>
    <row r="46" spans="1:7">
      <c r="D46" s="4"/>
      <c r="E46" s="3"/>
      <c r="F46" s="1"/>
      <c r="G46" s="1"/>
    </row>
    <row r="47" spans="1:7">
      <c r="F47" s="1"/>
      <c r="G47" s="1"/>
    </row>
    <row r="48" spans="1:7">
      <c r="F48" s="1"/>
      <c r="G48" s="1"/>
    </row>
    <row r="49" spans="5:7">
      <c r="F49" s="1"/>
      <c r="G49" s="1"/>
    </row>
    <row r="58" spans="5:7">
      <c r="E58" s="1"/>
    </row>
    <row r="59" spans="5:7">
      <c r="E59" s="1"/>
    </row>
    <row r="60" spans="5:7">
      <c r="E60" s="1"/>
    </row>
    <row r="61" spans="5:7">
      <c r="E61" s="1"/>
    </row>
    <row r="62" spans="5:7">
      <c r="E62" s="1"/>
    </row>
    <row r="63" spans="5:7">
      <c r="E63" s="1"/>
    </row>
    <row r="64" spans="5:7">
      <c r="E64" s="1"/>
    </row>
    <row r="65" spans="5:5">
      <c r="E65" s="1"/>
    </row>
  </sheetData>
  <pageMargins left="0.7" right="0.7" top="0.75" bottom="0.75" header="0.3" footer="0.3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view="pageBreakPreview" topLeftCell="A18" zoomScale="60" zoomScaleNormal="85" workbookViewId="0">
      <selection activeCell="D9" sqref="D9"/>
    </sheetView>
  </sheetViews>
  <sheetFormatPr defaultRowHeight="15"/>
  <cols>
    <col min="1" max="1" width="15.140625" customWidth="1"/>
    <col min="2" max="2" width="9.42578125" bestFit="1" customWidth="1"/>
    <col min="3" max="3" width="9.140625" style="13" customWidth="1"/>
    <col min="4" max="4" width="11.28515625" customWidth="1"/>
    <col min="5" max="5" width="10" bestFit="1" customWidth="1"/>
    <col min="6" max="7" width="10.5703125" bestFit="1" customWidth="1"/>
    <col min="8" max="8" width="13.140625" customWidth="1"/>
    <col min="9" max="9" width="9.85546875" customWidth="1"/>
    <col min="10" max="10" width="9.42578125" bestFit="1" customWidth="1"/>
    <col min="11" max="11" width="9.42578125" style="9" bestFit="1" customWidth="1"/>
    <col min="12" max="12" width="13.28515625" style="9" bestFit="1" customWidth="1"/>
  </cols>
  <sheetData>
    <row r="1" spans="1:12">
      <c r="A1" t="s">
        <v>1</v>
      </c>
      <c r="B1" t="s">
        <v>16</v>
      </c>
      <c r="F1" s="12">
        <v>40339</v>
      </c>
    </row>
    <row r="2" spans="1:12">
      <c r="A2" t="s">
        <v>2</v>
      </c>
      <c r="B2" t="s">
        <v>17</v>
      </c>
      <c r="F2" t="s">
        <v>23</v>
      </c>
    </row>
    <row r="3" spans="1:12">
      <c r="A3" t="s">
        <v>3</v>
      </c>
      <c r="B3" t="s">
        <v>18</v>
      </c>
      <c r="F3" t="s">
        <v>30</v>
      </c>
    </row>
    <row r="4" spans="1:12">
      <c r="A4" t="s">
        <v>4</v>
      </c>
      <c r="B4" t="s">
        <v>19</v>
      </c>
      <c r="F4" s="11" t="s">
        <v>29</v>
      </c>
    </row>
    <row r="5" spans="1:12">
      <c r="A5" t="s">
        <v>0</v>
      </c>
      <c r="B5" t="s">
        <v>20</v>
      </c>
      <c r="F5" s="11" t="s">
        <v>24</v>
      </c>
    </row>
    <row r="6" spans="1:12">
      <c r="A6" t="s">
        <v>5</v>
      </c>
      <c r="B6" t="s">
        <v>21</v>
      </c>
      <c r="F6" s="11" t="s">
        <v>25</v>
      </c>
    </row>
    <row r="7" spans="1:12">
      <c r="A7" t="s">
        <v>0</v>
      </c>
      <c r="B7" t="s">
        <v>22</v>
      </c>
    </row>
    <row r="9" spans="1:12">
      <c r="A9" t="s">
        <v>15</v>
      </c>
      <c r="D9" s="12">
        <v>40339</v>
      </c>
      <c r="E9" t="s">
        <v>32</v>
      </c>
      <c r="F9" s="1"/>
      <c r="G9" s="1"/>
    </row>
    <row r="10" spans="1:12" s="8" customFormat="1">
      <c r="A10" s="8" t="s">
        <v>7</v>
      </c>
      <c r="B10" s="8" t="s">
        <v>8</v>
      </c>
      <c r="C10" s="14" t="s">
        <v>9</v>
      </c>
      <c r="D10" s="8" t="s">
        <v>10</v>
      </c>
      <c r="H10" s="8" t="s">
        <v>11</v>
      </c>
      <c r="I10" s="8" t="s">
        <v>12</v>
      </c>
      <c r="J10" s="8" t="s">
        <v>14</v>
      </c>
      <c r="K10" s="10" t="s">
        <v>13</v>
      </c>
      <c r="L10" s="10" t="s">
        <v>6</v>
      </c>
    </row>
    <row r="11" spans="1:12" ht="13.5" customHeight="1">
      <c r="A11">
        <v>293</v>
      </c>
      <c r="B11">
        <v>380</v>
      </c>
      <c r="C11">
        <v>20000</v>
      </c>
      <c r="D11">
        <v>52.631999999999998</v>
      </c>
      <c r="E11" s="1">
        <v>20.77</v>
      </c>
      <c r="F11" s="1">
        <v>230.3</v>
      </c>
      <c r="G11" s="1">
        <v>247.9</v>
      </c>
      <c r="H11">
        <v>587.1</v>
      </c>
      <c r="I11">
        <v>0</v>
      </c>
      <c r="J11">
        <f t="shared" ref="J11:J18" si="0">C11*0.0128</f>
        <v>256</v>
      </c>
      <c r="K11" s="9">
        <f t="shared" ref="K11:K18" si="1">H11*(128*0.0001)</f>
        <v>7.5148800000000007</v>
      </c>
      <c r="L11" s="9">
        <f t="shared" ref="L11:L18" si="2">POWER(2,K11)</f>
        <v>182.89603638952207</v>
      </c>
    </row>
    <row r="12" spans="1:12">
      <c r="A12">
        <v>293</v>
      </c>
      <c r="B12">
        <v>380</v>
      </c>
      <c r="C12">
        <v>25000</v>
      </c>
      <c r="D12">
        <v>65.789000000000001</v>
      </c>
      <c r="E12" s="1">
        <v>25.99</v>
      </c>
      <c r="F12" s="1">
        <v>208.7</v>
      </c>
      <c r="G12" s="1">
        <v>172</v>
      </c>
      <c r="H12">
        <v>792.4</v>
      </c>
      <c r="I12">
        <v>0</v>
      </c>
      <c r="J12">
        <f t="shared" si="0"/>
        <v>320</v>
      </c>
      <c r="K12" s="9">
        <f t="shared" si="1"/>
        <v>10.142720000000001</v>
      </c>
      <c r="L12" s="9">
        <f t="shared" si="2"/>
        <v>1130.4801932380249</v>
      </c>
    </row>
    <row r="13" spans="1:12">
      <c r="A13">
        <v>293</v>
      </c>
      <c r="B13">
        <v>380</v>
      </c>
      <c r="C13">
        <v>30000</v>
      </c>
      <c r="D13">
        <v>78.947000000000003</v>
      </c>
      <c r="E13" s="1">
        <v>31.2</v>
      </c>
      <c r="F13" s="1">
        <v>214.5</v>
      </c>
      <c r="G13" s="1">
        <v>190.9</v>
      </c>
      <c r="H13">
        <v>989.7</v>
      </c>
      <c r="I13">
        <v>0</v>
      </c>
      <c r="J13">
        <f t="shared" si="0"/>
        <v>384</v>
      </c>
      <c r="K13" s="9">
        <f t="shared" si="1"/>
        <v>12.66816</v>
      </c>
      <c r="L13" s="9">
        <f t="shared" si="2"/>
        <v>6508.7284066404582</v>
      </c>
    </row>
    <row r="14" spans="1:12">
      <c r="A14">
        <v>293</v>
      </c>
      <c r="B14">
        <v>380</v>
      </c>
      <c r="C14">
        <v>35000</v>
      </c>
      <c r="D14">
        <v>92.105000000000004</v>
      </c>
      <c r="E14" s="1">
        <v>36.5</v>
      </c>
      <c r="F14" s="1">
        <v>227.3</v>
      </c>
      <c r="G14" s="1">
        <v>179.9</v>
      </c>
      <c r="H14">
        <v>1175</v>
      </c>
      <c r="I14">
        <v>0</v>
      </c>
      <c r="J14">
        <f t="shared" si="0"/>
        <v>448</v>
      </c>
      <c r="K14" s="9">
        <f t="shared" si="1"/>
        <v>15.040000000000001</v>
      </c>
      <c r="L14" s="9">
        <f t="shared" si="2"/>
        <v>33689.23387186601</v>
      </c>
    </row>
    <row r="15" spans="1:12">
      <c r="A15">
        <v>293</v>
      </c>
      <c r="B15">
        <v>380</v>
      </c>
      <c r="C15">
        <v>40000</v>
      </c>
      <c r="D15">
        <v>105.26300000000001</v>
      </c>
      <c r="E15" s="1">
        <v>41.68</v>
      </c>
      <c r="F15" s="1">
        <v>184.6</v>
      </c>
      <c r="G15" s="1">
        <v>193.5</v>
      </c>
      <c r="H15">
        <v>1350</v>
      </c>
      <c r="I15">
        <v>0</v>
      </c>
      <c r="J15">
        <f t="shared" si="0"/>
        <v>512</v>
      </c>
      <c r="K15" s="9">
        <f t="shared" si="1"/>
        <v>17.28</v>
      </c>
      <c r="L15" s="9">
        <f t="shared" si="2"/>
        <v>159146.9518874276</v>
      </c>
    </row>
    <row r="16" spans="1:12">
      <c r="A16">
        <v>293</v>
      </c>
      <c r="B16">
        <v>380</v>
      </c>
      <c r="C16">
        <v>45000</v>
      </c>
      <c r="D16">
        <v>118.42100000000001</v>
      </c>
      <c r="E16" s="1">
        <v>46.89</v>
      </c>
      <c r="F16" s="1">
        <v>169.9</v>
      </c>
      <c r="G16" s="1">
        <v>199.2</v>
      </c>
      <c r="H16">
        <v>1510</v>
      </c>
      <c r="I16">
        <v>0</v>
      </c>
      <c r="J16">
        <f t="shared" si="0"/>
        <v>576</v>
      </c>
      <c r="K16" s="9">
        <f t="shared" si="1"/>
        <v>19.327999999999999</v>
      </c>
      <c r="L16" s="9">
        <f t="shared" si="2"/>
        <v>658124.04176559334</v>
      </c>
    </row>
    <row r="17" spans="1:13">
      <c r="A17">
        <v>293</v>
      </c>
      <c r="B17">
        <v>380</v>
      </c>
      <c r="C17">
        <v>50000</v>
      </c>
      <c r="D17">
        <v>131.57900000000001</v>
      </c>
      <c r="E17" s="1">
        <v>52</v>
      </c>
      <c r="F17" s="1">
        <v>181</v>
      </c>
      <c r="G17" s="1">
        <v>183.5</v>
      </c>
      <c r="H17">
        <v>1658</v>
      </c>
      <c r="I17">
        <v>0</v>
      </c>
      <c r="J17">
        <f t="shared" si="0"/>
        <v>640</v>
      </c>
      <c r="K17" s="9">
        <f t="shared" si="1"/>
        <v>21.2224</v>
      </c>
      <c r="L17" s="9">
        <f t="shared" si="2"/>
        <v>2446690.1860794127</v>
      </c>
    </row>
    <row r="18" spans="1:13">
      <c r="A18">
        <v>293</v>
      </c>
      <c r="B18">
        <v>380</v>
      </c>
      <c r="C18">
        <v>55000</v>
      </c>
      <c r="D18">
        <v>144.73699999999999</v>
      </c>
      <c r="E18" s="1">
        <v>57.11</v>
      </c>
      <c r="F18" s="1">
        <v>188.7</v>
      </c>
      <c r="G18" s="1">
        <v>180</v>
      </c>
      <c r="H18">
        <v>1801</v>
      </c>
      <c r="I18">
        <v>0</v>
      </c>
      <c r="J18">
        <f t="shared" si="0"/>
        <v>704</v>
      </c>
      <c r="K18" s="9">
        <f t="shared" si="1"/>
        <v>23.052800000000001</v>
      </c>
      <c r="L18" s="9">
        <f t="shared" si="2"/>
        <v>8701302.838912582</v>
      </c>
    </row>
    <row r="19" spans="1:13">
      <c r="C19"/>
      <c r="E19" s="1"/>
      <c r="F19" s="1"/>
      <c r="G19" s="1"/>
    </row>
    <row r="20" spans="1:13" s="22" customFormat="1">
      <c r="A20" s="17" t="s">
        <v>15</v>
      </c>
      <c r="B20" s="17"/>
      <c r="C20" s="18"/>
      <c r="D20" s="19">
        <v>40339</v>
      </c>
      <c r="E20" s="17" t="s">
        <v>33</v>
      </c>
      <c r="F20" s="20"/>
      <c r="G20" s="20"/>
      <c r="H20" s="17"/>
      <c r="I20" s="17"/>
      <c r="J20" s="17"/>
      <c r="K20" s="21"/>
      <c r="L20" s="21"/>
      <c r="M20" s="17"/>
    </row>
    <row r="21" spans="1:13" s="16" customFormat="1">
      <c r="A21" s="8" t="s">
        <v>7</v>
      </c>
      <c r="B21" s="8" t="s">
        <v>8</v>
      </c>
      <c r="C21" s="14" t="s">
        <v>9</v>
      </c>
      <c r="D21" s="8" t="s">
        <v>10</v>
      </c>
      <c r="E21" s="8"/>
      <c r="F21" s="8"/>
      <c r="G21" s="8"/>
      <c r="H21" s="8" t="s">
        <v>11</v>
      </c>
      <c r="I21" s="8" t="s">
        <v>12</v>
      </c>
      <c r="J21" s="8" t="s">
        <v>14</v>
      </c>
      <c r="K21" s="10" t="s">
        <v>13</v>
      </c>
      <c r="L21" s="10" t="s">
        <v>6</v>
      </c>
      <c r="M21" s="8"/>
    </row>
    <row r="22" spans="1:13">
      <c r="A22">
        <v>293</v>
      </c>
      <c r="B22">
        <v>760</v>
      </c>
      <c r="C22">
        <v>20000</v>
      </c>
      <c r="D22">
        <v>26.315999999999999</v>
      </c>
      <c r="E22" s="1">
        <v>10.41</v>
      </c>
      <c r="F22" s="1">
        <v>218.2</v>
      </c>
      <c r="G22" s="1">
        <v>207.4</v>
      </c>
      <c r="H22">
        <v>338.3</v>
      </c>
      <c r="I22">
        <v>0</v>
      </c>
      <c r="J22">
        <f>C22*0.0128</f>
        <v>256</v>
      </c>
      <c r="K22" s="9">
        <f>H22*(128*0.0001)</f>
        <v>4.3302400000000008</v>
      </c>
      <c r="L22" s="9">
        <f>POWER(2,K22)</f>
        <v>20.115560044520006</v>
      </c>
    </row>
    <row r="23" spans="1:13">
      <c r="A23">
        <v>293</v>
      </c>
      <c r="B23">
        <v>760</v>
      </c>
      <c r="C23">
        <v>25000</v>
      </c>
      <c r="D23">
        <v>32.895000000000003</v>
      </c>
      <c r="E23" s="1">
        <v>13</v>
      </c>
      <c r="F23" s="1">
        <v>183.6</v>
      </c>
      <c r="G23" s="1">
        <v>183.4</v>
      </c>
      <c r="H23">
        <v>539.1</v>
      </c>
      <c r="I23">
        <v>0</v>
      </c>
      <c r="J23">
        <f t="shared" ref="J23:J29" si="3">C23*0.0128</f>
        <v>320</v>
      </c>
      <c r="K23" s="9">
        <f t="shared" ref="K23:K29" si="4">H23*(128*0.0001)</f>
        <v>6.9004800000000008</v>
      </c>
      <c r="L23" s="9">
        <f t="shared" ref="L23:L29" si="5">POWER(2,K23)</f>
        <v>119.46796456885734</v>
      </c>
    </row>
    <row r="24" spans="1:13">
      <c r="A24">
        <v>293</v>
      </c>
      <c r="B24">
        <v>760</v>
      </c>
      <c r="C24">
        <v>30000</v>
      </c>
      <c r="D24">
        <v>39.473999999999997</v>
      </c>
      <c r="E24" s="1">
        <v>15.62</v>
      </c>
      <c r="F24" s="1">
        <v>193.7</v>
      </c>
      <c r="G24" s="1">
        <v>185.4</v>
      </c>
      <c r="H24">
        <v>751.1</v>
      </c>
      <c r="I24">
        <v>0</v>
      </c>
      <c r="J24">
        <f t="shared" si="3"/>
        <v>384</v>
      </c>
      <c r="K24" s="9">
        <f t="shared" si="4"/>
        <v>9.6140800000000013</v>
      </c>
      <c r="L24" s="9">
        <f t="shared" si="5"/>
        <v>783.65780015997075</v>
      </c>
    </row>
    <row r="25" spans="1:13">
      <c r="A25">
        <v>293</v>
      </c>
      <c r="B25">
        <v>760</v>
      </c>
      <c r="C25">
        <v>35000</v>
      </c>
      <c r="D25">
        <v>46.052999999999997</v>
      </c>
      <c r="E25" s="1">
        <v>18.149999999999999</v>
      </c>
      <c r="F25" s="1">
        <v>166.4</v>
      </c>
      <c r="G25" s="1">
        <v>148.6</v>
      </c>
      <c r="H25">
        <v>959.2</v>
      </c>
      <c r="I25">
        <v>0</v>
      </c>
      <c r="J25">
        <f t="shared" si="3"/>
        <v>448</v>
      </c>
      <c r="K25" s="9">
        <f t="shared" si="4"/>
        <v>12.277760000000001</v>
      </c>
      <c r="L25" s="9">
        <f t="shared" si="5"/>
        <v>4965.6263797814936</v>
      </c>
    </row>
    <row r="26" spans="1:13">
      <c r="A26">
        <v>293</v>
      </c>
      <c r="B26">
        <v>760</v>
      </c>
      <c r="C26">
        <v>40000</v>
      </c>
      <c r="D26">
        <v>52.631999999999998</v>
      </c>
      <c r="E26" s="1">
        <v>20.85</v>
      </c>
      <c r="F26" s="1">
        <v>152.5</v>
      </c>
      <c r="G26" s="1">
        <v>145.80000000000001</v>
      </c>
      <c r="H26">
        <v>1175</v>
      </c>
      <c r="I26">
        <v>0</v>
      </c>
      <c r="J26">
        <f t="shared" si="3"/>
        <v>512</v>
      </c>
      <c r="K26" s="9">
        <f t="shared" si="4"/>
        <v>15.040000000000001</v>
      </c>
      <c r="L26" s="9">
        <f t="shared" si="5"/>
        <v>33689.23387186601</v>
      </c>
    </row>
    <row r="27" spans="1:13">
      <c r="A27">
        <v>293</v>
      </c>
      <c r="B27">
        <v>760</v>
      </c>
      <c r="C27">
        <v>45000</v>
      </c>
      <c r="D27">
        <v>59.210999999999999</v>
      </c>
      <c r="E27" s="1">
        <v>23.35</v>
      </c>
      <c r="F27" s="1">
        <v>167.6</v>
      </c>
      <c r="G27" s="1">
        <v>164.1</v>
      </c>
      <c r="H27">
        <v>1382</v>
      </c>
      <c r="I27">
        <v>0</v>
      </c>
      <c r="J27">
        <f t="shared" si="3"/>
        <v>576</v>
      </c>
      <c r="K27" s="9">
        <f t="shared" si="4"/>
        <v>17.689600000000002</v>
      </c>
      <c r="L27" s="9">
        <f t="shared" si="5"/>
        <v>211397.67732183728</v>
      </c>
    </row>
    <row r="28" spans="1:13">
      <c r="A28">
        <v>293</v>
      </c>
      <c r="B28">
        <v>760</v>
      </c>
      <c r="C28">
        <v>50000</v>
      </c>
      <c r="D28">
        <v>65.789000000000001</v>
      </c>
      <c r="E28" s="1">
        <v>26.02</v>
      </c>
      <c r="F28" s="1">
        <v>156.9</v>
      </c>
      <c r="G28" s="1">
        <v>150.30000000000001</v>
      </c>
      <c r="H28">
        <v>1593</v>
      </c>
      <c r="I28">
        <v>0</v>
      </c>
      <c r="J28">
        <f t="shared" si="3"/>
        <v>640</v>
      </c>
      <c r="K28" s="9">
        <f t="shared" si="4"/>
        <v>20.3904</v>
      </c>
      <c r="L28" s="9">
        <f t="shared" si="5"/>
        <v>1374428.0934043478</v>
      </c>
    </row>
    <row r="29" spans="1:13">
      <c r="A29">
        <v>293</v>
      </c>
      <c r="B29">
        <v>760</v>
      </c>
      <c r="C29">
        <v>55000</v>
      </c>
      <c r="D29">
        <v>72.367999999999995</v>
      </c>
      <c r="E29" s="1">
        <v>28.62</v>
      </c>
      <c r="F29" s="1">
        <v>140.1</v>
      </c>
      <c r="G29" s="1">
        <v>144.69999999999999</v>
      </c>
      <c r="H29">
        <v>1788</v>
      </c>
      <c r="I29">
        <v>0</v>
      </c>
      <c r="J29">
        <f t="shared" si="3"/>
        <v>704</v>
      </c>
      <c r="K29" s="9">
        <f t="shared" si="4"/>
        <v>22.886400000000002</v>
      </c>
      <c r="L29" s="9">
        <f t="shared" si="5"/>
        <v>7753412.5478424123</v>
      </c>
    </row>
    <row r="30" spans="1:13">
      <c r="C30"/>
      <c r="E30" s="1"/>
      <c r="F30" s="1"/>
      <c r="G30" s="1"/>
    </row>
    <row r="31" spans="1:13">
      <c r="A31" s="2"/>
      <c r="D31" s="4"/>
      <c r="E31" s="3"/>
    </row>
    <row r="32" spans="1:13">
      <c r="D32" s="4"/>
      <c r="E32" s="3"/>
    </row>
    <row r="33" spans="1:7">
      <c r="D33" s="4"/>
      <c r="E33" s="3"/>
    </row>
    <row r="34" spans="1:7">
      <c r="D34" s="4"/>
      <c r="E34" s="3"/>
    </row>
    <row r="35" spans="1:7">
      <c r="D35" s="4"/>
      <c r="E35" s="3"/>
    </row>
    <row r="36" spans="1:7">
      <c r="D36" s="4"/>
      <c r="E36" s="3"/>
    </row>
    <row r="37" spans="1:7">
      <c r="A37" s="5"/>
      <c r="B37" s="5"/>
      <c r="C37" s="15"/>
      <c r="D37" s="7"/>
      <c r="E37" s="6"/>
    </row>
    <row r="38" spans="1:7">
      <c r="D38" s="4"/>
      <c r="E38" s="3"/>
    </row>
    <row r="39" spans="1:7">
      <c r="D39" s="4"/>
      <c r="E39" s="3"/>
    </row>
    <row r="40" spans="1:7">
      <c r="D40" s="4"/>
      <c r="E40" s="3"/>
    </row>
    <row r="41" spans="1:7">
      <c r="D41" s="4"/>
      <c r="E41" s="3"/>
    </row>
    <row r="42" spans="1:7">
      <c r="D42" s="4"/>
      <c r="E42" s="3"/>
      <c r="F42" s="1"/>
      <c r="G42" s="1"/>
    </row>
    <row r="43" spans="1:7">
      <c r="D43" s="4"/>
      <c r="E43" s="3"/>
      <c r="F43" s="1"/>
      <c r="G43" s="1"/>
    </row>
    <row r="44" spans="1:7">
      <c r="D44" s="4"/>
      <c r="E44" s="3"/>
      <c r="F44" s="1"/>
      <c r="G44" s="1"/>
    </row>
    <row r="45" spans="1:7">
      <c r="D45" s="4"/>
      <c r="E45" s="3"/>
      <c r="F45" s="1"/>
      <c r="G45" s="1"/>
    </row>
    <row r="46" spans="1:7">
      <c r="D46" s="4"/>
      <c r="E46" s="3"/>
      <c r="F46" s="1"/>
      <c r="G46" s="1"/>
    </row>
    <row r="47" spans="1:7">
      <c r="F47" s="1"/>
      <c r="G47" s="1"/>
    </row>
    <row r="48" spans="1:7">
      <c r="F48" s="1"/>
      <c r="G48" s="1"/>
    </row>
    <row r="49" spans="5:7">
      <c r="F49" s="1"/>
      <c r="G49" s="1"/>
    </row>
    <row r="58" spans="5:7">
      <c r="E58" s="1"/>
    </row>
    <row r="59" spans="5:7">
      <c r="E59" s="1"/>
    </row>
    <row r="60" spans="5:7">
      <c r="E60" s="1"/>
    </row>
    <row r="61" spans="5:7">
      <c r="E61" s="1"/>
    </row>
    <row r="62" spans="5:7">
      <c r="E62" s="1"/>
    </row>
    <row r="63" spans="5:7">
      <c r="E63" s="1"/>
    </row>
    <row r="64" spans="5:7">
      <c r="E64" s="1"/>
    </row>
    <row r="65" spans="5:5">
      <c r="E65" s="1"/>
    </row>
  </sheetData>
  <pageMargins left="0.7" right="0.7" top="0.75" bottom="0.75" header="0.3" footer="0.3"/>
  <pageSetup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3"/>
  <sheetViews>
    <sheetView view="pageBreakPreview" topLeftCell="A10" zoomScale="60" zoomScaleNormal="70" workbookViewId="0">
      <selection activeCell="N18" sqref="N18"/>
    </sheetView>
  </sheetViews>
  <sheetFormatPr defaultRowHeight="15"/>
  <cols>
    <col min="1" max="1" width="15.140625" customWidth="1"/>
    <col min="2" max="2" width="9.42578125" bestFit="1" customWidth="1"/>
    <col min="3" max="3" width="9.140625" style="13" customWidth="1"/>
    <col min="4" max="4" width="11.28515625" customWidth="1"/>
    <col min="5" max="5" width="10" bestFit="1" customWidth="1"/>
    <col min="6" max="6" width="10.85546875" bestFit="1" customWidth="1"/>
    <col min="7" max="7" width="10.5703125" bestFit="1" customWidth="1"/>
    <col min="8" max="8" width="13.140625" customWidth="1"/>
    <col min="9" max="9" width="9.85546875" customWidth="1"/>
    <col min="10" max="10" width="9.42578125" bestFit="1" customWidth="1"/>
    <col min="11" max="11" width="9.42578125" style="9" bestFit="1" customWidth="1"/>
    <col min="12" max="12" width="11.5703125" style="9" bestFit="1" customWidth="1"/>
  </cols>
  <sheetData>
    <row r="1" spans="1:12">
      <c r="A1" t="s">
        <v>1</v>
      </c>
      <c r="B1" t="s">
        <v>16</v>
      </c>
      <c r="F1" s="12">
        <v>40237</v>
      </c>
    </row>
    <row r="2" spans="1:12">
      <c r="A2" t="s">
        <v>2</v>
      </c>
      <c r="B2" t="s">
        <v>17</v>
      </c>
      <c r="F2" t="s">
        <v>23</v>
      </c>
    </row>
    <row r="3" spans="1:12">
      <c r="A3" t="s">
        <v>3</v>
      </c>
      <c r="B3" t="s">
        <v>18</v>
      </c>
      <c r="F3" t="s">
        <v>30</v>
      </c>
    </row>
    <row r="4" spans="1:12">
      <c r="A4" t="s">
        <v>4</v>
      </c>
      <c r="B4" t="s">
        <v>19</v>
      </c>
      <c r="F4" s="11" t="s">
        <v>29</v>
      </c>
    </row>
    <row r="5" spans="1:12">
      <c r="A5" t="s">
        <v>0</v>
      </c>
      <c r="B5" t="s">
        <v>20</v>
      </c>
      <c r="F5" s="11" t="s">
        <v>24</v>
      </c>
    </row>
    <row r="6" spans="1:12">
      <c r="A6" t="s">
        <v>5</v>
      </c>
      <c r="B6" t="s">
        <v>21</v>
      </c>
      <c r="F6" s="11" t="s">
        <v>25</v>
      </c>
    </row>
    <row r="7" spans="1:12">
      <c r="A7" t="s">
        <v>0</v>
      </c>
      <c r="B7" t="s">
        <v>22</v>
      </c>
    </row>
    <row r="9" spans="1:12">
      <c r="A9" t="s">
        <v>34</v>
      </c>
      <c r="D9" s="12">
        <v>40237</v>
      </c>
      <c r="E9" t="s">
        <v>35</v>
      </c>
    </row>
    <row r="10" spans="1:12" s="8" customFormat="1">
      <c r="A10" s="8" t="s">
        <v>7</v>
      </c>
      <c r="B10" s="8" t="s">
        <v>8</v>
      </c>
      <c r="C10" s="14" t="s">
        <v>9</v>
      </c>
      <c r="D10" s="8" t="s">
        <v>10</v>
      </c>
      <c r="H10" s="8" t="s">
        <v>11</v>
      </c>
      <c r="I10" s="8" t="s">
        <v>12</v>
      </c>
      <c r="J10" s="8" t="s">
        <v>14</v>
      </c>
      <c r="K10" s="10" t="s">
        <v>13</v>
      </c>
      <c r="L10" s="10" t="s">
        <v>6</v>
      </c>
    </row>
    <row r="11" spans="1:12">
      <c r="A11">
        <v>293</v>
      </c>
      <c r="B11">
        <v>760</v>
      </c>
      <c r="C11" s="13">
        <v>20000</v>
      </c>
      <c r="D11">
        <v>26.315999999999999</v>
      </c>
      <c r="E11" s="1">
        <v>14.91</v>
      </c>
      <c r="F11" s="1">
        <v>234.1</v>
      </c>
      <c r="G11" s="1">
        <v>219.7</v>
      </c>
      <c r="H11">
        <v>204.5</v>
      </c>
      <c r="I11">
        <v>1.41</v>
      </c>
      <c r="J11">
        <f>C11*0.0128</f>
        <v>256</v>
      </c>
      <c r="K11" s="9">
        <f t="shared" ref="K11:K17" si="0">H11*(128*0.0001)</f>
        <v>2.6175999999999999</v>
      </c>
      <c r="L11" s="9">
        <f>POWER(2,K11)</f>
        <v>6.1372825320543152</v>
      </c>
    </row>
    <row r="12" spans="1:12">
      <c r="A12">
        <v>293</v>
      </c>
      <c r="B12">
        <v>760</v>
      </c>
      <c r="C12" s="13">
        <v>25000</v>
      </c>
      <c r="D12">
        <v>32.895000000000003</v>
      </c>
      <c r="E12" s="1">
        <v>18.38</v>
      </c>
      <c r="F12" s="1">
        <v>210.2</v>
      </c>
      <c r="G12" s="1">
        <v>185.6</v>
      </c>
      <c r="H12">
        <v>301.7</v>
      </c>
      <c r="I12">
        <v>1.1399999999999999</v>
      </c>
      <c r="J12">
        <f t="shared" ref="J12:J17" si="1">C12*0.0128</f>
        <v>320</v>
      </c>
      <c r="K12" s="9">
        <f t="shared" si="0"/>
        <v>3.8617599999999999</v>
      </c>
      <c r="L12" s="9">
        <f t="shared" ref="L12:L17" si="2">POWER(2,K12)</f>
        <v>14.538031183123632</v>
      </c>
    </row>
    <row r="13" spans="1:12">
      <c r="A13">
        <v>293</v>
      </c>
      <c r="B13">
        <v>760</v>
      </c>
      <c r="C13" s="13">
        <v>30000</v>
      </c>
      <c r="D13">
        <v>39.473999999999997</v>
      </c>
      <c r="E13" s="1">
        <v>21.86</v>
      </c>
      <c r="F13" s="1">
        <v>215.7</v>
      </c>
      <c r="G13" s="1">
        <v>201.2</v>
      </c>
      <c r="H13">
        <v>409.1</v>
      </c>
      <c r="I13">
        <v>0.8</v>
      </c>
      <c r="J13">
        <f t="shared" si="1"/>
        <v>384</v>
      </c>
      <c r="K13" s="9">
        <f t="shared" si="0"/>
        <v>5.2364800000000002</v>
      </c>
      <c r="L13" s="9">
        <f t="shared" si="2"/>
        <v>37.699670262334578</v>
      </c>
    </row>
    <row r="14" spans="1:12">
      <c r="A14">
        <v>293</v>
      </c>
      <c r="B14">
        <v>760</v>
      </c>
      <c r="C14" s="13">
        <v>35000</v>
      </c>
      <c r="D14">
        <v>46.052999999999997</v>
      </c>
      <c r="E14" s="1">
        <v>25.42</v>
      </c>
      <c r="F14" s="1">
        <v>192.8</v>
      </c>
      <c r="G14" s="1">
        <v>175.9</v>
      </c>
      <c r="H14">
        <v>516.79999999999995</v>
      </c>
      <c r="I14">
        <v>0.55000000000000004</v>
      </c>
      <c r="J14">
        <f t="shared" si="1"/>
        <v>448</v>
      </c>
      <c r="K14" s="9">
        <f t="shared" si="0"/>
        <v>6.6150399999999996</v>
      </c>
      <c r="L14" s="9">
        <f t="shared" si="2"/>
        <v>98.02242953519125</v>
      </c>
    </row>
    <row r="15" spans="1:12">
      <c r="A15">
        <v>293</v>
      </c>
      <c r="B15">
        <v>760</v>
      </c>
      <c r="C15" s="13">
        <v>40000</v>
      </c>
      <c r="D15">
        <v>52.631999999999998</v>
      </c>
      <c r="E15" s="1">
        <v>29.03</v>
      </c>
      <c r="F15" s="1">
        <v>182.5</v>
      </c>
      <c r="G15" s="1">
        <v>195</v>
      </c>
      <c r="H15">
        <v>623.29999999999995</v>
      </c>
      <c r="I15">
        <v>0.63</v>
      </c>
      <c r="J15">
        <f t="shared" si="1"/>
        <v>512</v>
      </c>
      <c r="K15" s="9">
        <f t="shared" si="0"/>
        <v>7.9782399999999996</v>
      </c>
      <c r="L15" s="9">
        <f t="shared" si="2"/>
        <v>252.1677553406715</v>
      </c>
    </row>
    <row r="16" spans="1:12">
      <c r="A16">
        <v>293</v>
      </c>
      <c r="B16">
        <v>760</v>
      </c>
      <c r="C16" s="13">
        <v>45000</v>
      </c>
      <c r="D16">
        <v>59.210999999999999</v>
      </c>
      <c r="E16" s="1">
        <v>32.67</v>
      </c>
      <c r="F16" s="1">
        <v>195.1</v>
      </c>
      <c r="G16" s="1">
        <v>192.9</v>
      </c>
      <c r="H16">
        <v>734.4</v>
      </c>
      <c r="I16">
        <v>0.56999999999999995</v>
      </c>
      <c r="J16">
        <f t="shared" si="1"/>
        <v>576</v>
      </c>
      <c r="K16" s="9">
        <f t="shared" si="0"/>
        <v>9.4003200000000007</v>
      </c>
      <c r="L16" s="9">
        <f t="shared" si="2"/>
        <v>675.73791716060737</v>
      </c>
    </row>
    <row r="17" spans="1:12">
      <c r="A17">
        <v>293</v>
      </c>
      <c r="B17">
        <v>760</v>
      </c>
      <c r="C17" s="13">
        <v>50000</v>
      </c>
      <c r="D17">
        <v>65.789000000000001</v>
      </c>
      <c r="E17" s="1">
        <v>36.380000000000003</v>
      </c>
      <c r="F17" s="1">
        <v>185.5</v>
      </c>
      <c r="G17" s="1">
        <v>175.4</v>
      </c>
      <c r="H17">
        <v>844.5</v>
      </c>
      <c r="I17">
        <v>0.46</v>
      </c>
      <c r="J17">
        <f t="shared" si="1"/>
        <v>640</v>
      </c>
      <c r="K17" s="9">
        <f t="shared" si="0"/>
        <v>10.8096</v>
      </c>
      <c r="L17" s="9">
        <f t="shared" si="2"/>
        <v>1794.7908265833939</v>
      </c>
    </row>
    <row r="18" spans="1:12">
      <c r="E18" s="1"/>
      <c r="F18" s="1"/>
      <c r="G18" s="1"/>
    </row>
    <row r="19" spans="1:12">
      <c r="A19" t="s">
        <v>15</v>
      </c>
      <c r="D19" s="12">
        <v>40237</v>
      </c>
      <c r="E19" t="s">
        <v>35</v>
      </c>
      <c r="F19" s="1"/>
      <c r="G19" s="1"/>
    </row>
    <row r="20" spans="1:12" s="8" customFormat="1">
      <c r="A20" s="8" t="s">
        <v>7</v>
      </c>
      <c r="B20" s="8" t="s">
        <v>8</v>
      </c>
      <c r="C20" s="14" t="s">
        <v>9</v>
      </c>
      <c r="D20" s="8" t="s">
        <v>10</v>
      </c>
      <c r="H20" s="8" t="s">
        <v>11</v>
      </c>
      <c r="I20" s="8" t="s">
        <v>12</v>
      </c>
      <c r="J20" s="8" t="s">
        <v>14</v>
      </c>
      <c r="K20" s="10" t="s">
        <v>13</v>
      </c>
      <c r="L20" s="10" t="s">
        <v>6</v>
      </c>
    </row>
    <row r="21" spans="1:12">
      <c r="A21">
        <v>293</v>
      </c>
      <c r="B21">
        <v>760</v>
      </c>
      <c r="C21" s="13">
        <v>20000</v>
      </c>
      <c r="D21">
        <v>26.315999999999999</v>
      </c>
      <c r="E21" s="1">
        <v>14.9</v>
      </c>
      <c r="F21" s="1">
        <v>225.1</v>
      </c>
      <c r="G21" s="1">
        <v>210.5</v>
      </c>
      <c r="H21">
        <v>322.7</v>
      </c>
      <c r="I21">
        <v>1.1599999999999999</v>
      </c>
      <c r="J21">
        <f>C21*0.0128</f>
        <v>256</v>
      </c>
      <c r="K21" s="9">
        <f>H21*(128*0.0001)</f>
        <v>4.13056</v>
      </c>
      <c r="L21" s="9">
        <f>POWER(2,K21)</f>
        <v>17.515496758440786</v>
      </c>
    </row>
    <row r="22" spans="1:12">
      <c r="A22">
        <v>293</v>
      </c>
      <c r="B22">
        <v>760</v>
      </c>
      <c r="C22" s="13">
        <v>25000</v>
      </c>
      <c r="D22">
        <v>32.895000000000003</v>
      </c>
      <c r="E22" s="1">
        <v>18.39</v>
      </c>
      <c r="F22" s="1">
        <v>200.6</v>
      </c>
      <c r="G22" s="1">
        <v>191.4</v>
      </c>
      <c r="H22">
        <v>487.2</v>
      </c>
      <c r="I22">
        <v>1.17</v>
      </c>
      <c r="J22">
        <f t="shared" ref="J22:J27" si="3">C22*0.0128</f>
        <v>320</v>
      </c>
      <c r="K22" s="9">
        <f t="shared" ref="K22:K27" si="4">H22*(128*0.0001)</f>
        <v>6.2361599999999999</v>
      </c>
      <c r="L22" s="9">
        <f t="shared" ref="L22:L27" si="5">POWER(2,K22)</f>
        <v>75.382618270398822</v>
      </c>
    </row>
    <row r="23" spans="1:12">
      <c r="A23">
        <v>293</v>
      </c>
      <c r="B23">
        <v>760</v>
      </c>
      <c r="C23" s="13">
        <v>30000</v>
      </c>
      <c r="D23">
        <v>39.473999999999997</v>
      </c>
      <c r="E23" s="1">
        <v>21.95</v>
      </c>
      <c r="F23" s="1">
        <v>206.3</v>
      </c>
      <c r="G23" s="1">
        <v>189</v>
      </c>
      <c r="H23">
        <v>658.5</v>
      </c>
      <c r="I23">
        <v>0.88</v>
      </c>
      <c r="J23">
        <f t="shared" si="3"/>
        <v>384</v>
      </c>
      <c r="K23" s="9">
        <f t="shared" si="4"/>
        <v>8.4288000000000007</v>
      </c>
      <c r="L23" s="9">
        <f t="shared" si="5"/>
        <v>344.6050420207161</v>
      </c>
    </row>
    <row r="24" spans="1:12">
      <c r="A24">
        <v>293</v>
      </c>
      <c r="B24">
        <v>760</v>
      </c>
      <c r="C24" s="13">
        <v>35000</v>
      </c>
      <c r="D24">
        <v>46.052999999999997</v>
      </c>
      <c r="E24" s="1">
        <v>25.45</v>
      </c>
      <c r="F24" s="1">
        <v>191.2</v>
      </c>
      <c r="G24" s="1">
        <v>170</v>
      </c>
      <c r="H24">
        <v>832.7</v>
      </c>
      <c r="I24">
        <v>0.56000000000000005</v>
      </c>
      <c r="J24">
        <f t="shared" si="3"/>
        <v>448</v>
      </c>
      <c r="K24" s="9">
        <f t="shared" si="4"/>
        <v>10.658560000000001</v>
      </c>
      <c r="L24" s="9">
        <f t="shared" si="5"/>
        <v>1616.3904303336813</v>
      </c>
    </row>
    <row r="25" spans="1:12">
      <c r="A25">
        <v>293</v>
      </c>
      <c r="B25">
        <v>760</v>
      </c>
      <c r="C25" s="13">
        <v>40000</v>
      </c>
      <c r="D25">
        <v>52.631999999999998</v>
      </c>
      <c r="E25" s="1">
        <v>29.11</v>
      </c>
      <c r="F25" s="1">
        <v>190.3</v>
      </c>
      <c r="G25" s="1">
        <v>183.8</v>
      </c>
      <c r="H25">
        <v>1002</v>
      </c>
      <c r="I25">
        <v>0.49</v>
      </c>
      <c r="J25">
        <f t="shared" si="3"/>
        <v>512</v>
      </c>
      <c r="K25" s="9">
        <f t="shared" si="4"/>
        <v>12.825600000000001</v>
      </c>
      <c r="L25" s="9">
        <f t="shared" si="5"/>
        <v>7259.2259159705263</v>
      </c>
    </row>
    <row r="26" spans="1:12">
      <c r="A26">
        <v>293</v>
      </c>
      <c r="B26">
        <v>760</v>
      </c>
      <c r="C26" s="13">
        <v>45000</v>
      </c>
      <c r="D26">
        <v>59.210999999999999</v>
      </c>
      <c r="E26" s="1">
        <v>32.659999999999997</v>
      </c>
      <c r="F26" s="1">
        <v>184</v>
      </c>
      <c r="G26" s="1">
        <v>179.2</v>
      </c>
      <c r="H26">
        <v>1164</v>
      </c>
      <c r="I26">
        <v>0.5</v>
      </c>
      <c r="J26">
        <f t="shared" si="3"/>
        <v>576</v>
      </c>
      <c r="K26" s="9">
        <f t="shared" si="4"/>
        <v>14.8992</v>
      </c>
      <c r="L26" s="9">
        <f t="shared" si="5"/>
        <v>30556.676148738683</v>
      </c>
    </row>
    <row r="27" spans="1:12">
      <c r="A27">
        <v>293</v>
      </c>
      <c r="B27">
        <v>760</v>
      </c>
      <c r="C27" s="13">
        <v>50000</v>
      </c>
      <c r="D27">
        <v>65.789000000000001</v>
      </c>
      <c r="E27" s="1">
        <v>36.340000000000003</v>
      </c>
      <c r="F27" s="1">
        <v>170.5</v>
      </c>
      <c r="G27" s="1">
        <v>152.6</v>
      </c>
      <c r="H27">
        <v>1321</v>
      </c>
      <c r="I27">
        <v>0.38</v>
      </c>
      <c r="J27">
        <f t="shared" si="3"/>
        <v>640</v>
      </c>
      <c r="K27" s="9">
        <f t="shared" si="4"/>
        <v>16.908799999999999</v>
      </c>
      <c r="L27" s="9">
        <f t="shared" si="5"/>
        <v>123042.73913620693</v>
      </c>
    </row>
    <row r="28" spans="1:12">
      <c r="E28" s="1"/>
      <c r="F28" s="1"/>
      <c r="G28" s="1"/>
    </row>
    <row r="29" spans="1:12">
      <c r="A29" s="2">
        <v>40105</v>
      </c>
      <c r="D29" s="4"/>
      <c r="E29" s="3"/>
    </row>
    <row r="30" spans="1:12">
      <c r="A30" t="s">
        <v>36</v>
      </c>
      <c r="D30" s="4"/>
      <c r="E30" s="3"/>
    </row>
    <row r="31" spans="1:12">
      <c r="A31" t="s">
        <v>37</v>
      </c>
      <c r="B31">
        <v>1</v>
      </c>
      <c r="D31" s="4"/>
      <c r="E31" s="3"/>
    </row>
    <row r="32" spans="1:12">
      <c r="A32" t="s">
        <v>38</v>
      </c>
      <c r="B32">
        <v>3.48</v>
      </c>
      <c r="D32" s="4"/>
      <c r="E32" s="3"/>
    </row>
    <row r="33" spans="1:7">
      <c r="A33" t="s">
        <v>39</v>
      </c>
      <c r="B33">
        <v>40</v>
      </c>
      <c r="D33" s="4"/>
      <c r="E33" s="3"/>
    </row>
    <row r="34" spans="1:7">
      <c r="A34" t="s">
        <v>40</v>
      </c>
      <c r="B34">
        <f>B32/B33</f>
        <v>8.6999999999999994E-2</v>
      </c>
      <c r="D34" s="4"/>
      <c r="E34" s="3"/>
    </row>
    <row r="35" spans="1:7">
      <c r="A35" s="5" t="s">
        <v>41</v>
      </c>
      <c r="B35" s="5" t="s">
        <v>42</v>
      </c>
      <c r="C35" s="15" t="s">
        <v>43</v>
      </c>
      <c r="D35" s="7" t="s">
        <v>44</v>
      </c>
      <c r="E35" s="6" t="s">
        <v>6</v>
      </c>
    </row>
    <row r="36" spans="1:7">
      <c r="A36">
        <v>250</v>
      </c>
      <c r="B36">
        <v>8</v>
      </c>
      <c r="C36" s="13">
        <f>B36/(1+(50-93)/(50+93))</f>
        <v>11.44</v>
      </c>
      <c r="D36" s="4">
        <f t="shared" ref="D36:D44" si="6">C36/47/0.17</f>
        <v>1.4317897371714641</v>
      </c>
      <c r="E36" s="3">
        <f>D36/B34</f>
        <v>16.457353300821428</v>
      </c>
    </row>
    <row r="37" spans="1:7">
      <c r="A37">
        <v>280</v>
      </c>
      <c r="B37">
        <v>16</v>
      </c>
      <c r="C37" s="13">
        <f t="shared" ref="C37:C44" si="7">B37/(1+(50-93)/(50+93))</f>
        <v>22.88</v>
      </c>
      <c r="D37" s="4">
        <f t="shared" si="6"/>
        <v>2.8635794743429281</v>
      </c>
      <c r="E37" s="3">
        <f>D37/B34</f>
        <v>32.914706601642855</v>
      </c>
    </row>
    <row r="38" spans="1:7">
      <c r="A38">
        <v>300</v>
      </c>
      <c r="B38">
        <v>27</v>
      </c>
      <c r="C38" s="13">
        <f t="shared" si="7"/>
        <v>38.609999999999992</v>
      </c>
      <c r="D38" s="4">
        <f t="shared" si="6"/>
        <v>4.8322903629536906</v>
      </c>
      <c r="E38" s="3">
        <f>D38/B34</f>
        <v>55.543567390272308</v>
      </c>
    </row>
    <row r="39" spans="1:7">
      <c r="A39">
        <v>350</v>
      </c>
      <c r="B39">
        <v>80</v>
      </c>
      <c r="C39" s="13">
        <f t="shared" si="7"/>
        <v>114.39999999999999</v>
      </c>
      <c r="D39" s="4">
        <f t="shared" si="6"/>
        <v>14.317897371714642</v>
      </c>
      <c r="E39" s="3">
        <f>D39/B34</f>
        <v>164.57353300821427</v>
      </c>
    </row>
    <row r="40" spans="1:7">
      <c r="A40">
        <v>380</v>
      </c>
      <c r="B40">
        <v>150</v>
      </c>
      <c r="C40" s="13">
        <f t="shared" si="7"/>
        <v>214.49999999999997</v>
      </c>
      <c r="D40" s="4">
        <f t="shared" si="6"/>
        <v>26.846057571964948</v>
      </c>
      <c r="E40" s="3">
        <f>D40/B34</f>
        <v>308.57537439040175</v>
      </c>
      <c r="F40" s="1"/>
      <c r="G40" s="1"/>
    </row>
    <row r="41" spans="1:7">
      <c r="A41">
        <v>400</v>
      </c>
      <c r="B41">
        <v>230</v>
      </c>
      <c r="C41" s="13">
        <f t="shared" si="7"/>
        <v>328.9</v>
      </c>
      <c r="D41" s="4">
        <f t="shared" si="6"/>
        <v>41.163954943679592</v>
      </c>
      <c r="E41" s="3">
        <f>D41/B34</f>
        <v>473.14890739861602</v>
      </c>
      <c r="F41" s="1"/>
      <c r="G41" s="1"/>
    </row>
    <row r="42" spans="1:7">
      <c r="A42">
        <v>420</v>
      </c>
      <c r="B42">
        <v>360</v>
      </c>
      <c r="C42" s="13">
        <f t="shared" si="7"/>
        <v>514.79999999999995</v>
      </c>
      <c r="D42" s="4">
        <f t="shared" si="6"/>
        <v>64.430538172715885</v>
      </c>
      <c r="E42" s="3">
        <f>D42/B34</f>
        <v>740.58089853696424</v>
      </c>
      <c r="F42" s="1"/>
      <c r="G42" s="1"/>
    </row>
    <row r="43" spans="1:7">
      <c r="A43">
        <v>440</v>
      </c>
      <c r="B43">
        <v>600</v>
      </c>
      <c r="C43" s="13">
        <f t="shared" si="7"/>
        <v>857.99999999999989</v>
      </c>
      <c r="D43" s="4">
        <f t="shared" si="6"/>
        <v>107.38423028785979</v>
      </c>
      <c r="E43" s="3">
        <f>D43/B34</f>
        <v>1234.301497561607</v>
      </c>
      <c r="F43" s="1"/>
      <c r="G43" s="1"/>
    </row>
    <row r="44" spans="1:7">
      <c r="A44">
        <v>460</v>
      </c>
      <c r="B44">
        <v>1100</v>
      </c>
      <c r="C44" s="13">
        <f t="shared" si="7"/>
        <v>1572.9999999999998</v>
      </c>
      <c r="D44" s="4">
        <f t="shared" si="6"/>
        <v>196.87108886107629</v>
      </c>
      <c r="E44" s="3">
        <f>D44/B34</f>
        <v>2262.8860788629459</v>
      </c>
      <c r="F44" s="1"/>
      <c r="G44" s="1"/>
    </row>
    <row r="45" spans="1:7">
      <c r="F45" s="1"/>
      <c r="G45" s="1"/>
    </row>
    <row r="46" spans="1:7">
      <c r="F46" s="1"/>
      <c r="G46" s="1"/>
    </row>
    <row r="47" spans="1:7">
      <c r="F47" s="1"/>
      <c r="G47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</sheetData>
  <pageMargins left="0.7" right="0.7" top="0.75" bottom="0.75" header="0.3" footer="0.3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ar_c4h10 10%</vt:lpstr>
      <vt:lpstr>he_c4h10 10%</vt:lpstr>
      <vt:lpstr>He_co2 10%</vt:lpstr>
      <vt:lpstr>'ar_c4h10 10%'!Print_Area</vt:lpstr>
      <vt:lpstr>'he_c4h10 10%'!Print_Area</vt:lpstr>
      <vt:lpstr>'He_co2 10%'!Print_Area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suzuki</cp:lastModifiedBy>
  <cp:lastPrinted>2010-06-10T12:49:41Z</cp:lastPrinted>
  <dcterms:created xsi:type="dcterms:W3CDTF">2010-02-26T21:35:57Z</dcterms:created>
  <dcterms:modified xsi:type="dcterms:W3CDTF">2010-06-10T12:50:06Z</dcterms:modified>
</cp:coreProperties>
</file>